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570" windowHeight="12075" activeTab="0"/>
  </bookViews>
  <sheets>
    <sheet name="RAC - новые серии" sheetId="1" r:id="rId1"/>
    <sheet name="RAC" sheetId="2" r:id="rId2"/>
    <sheet name="LCAC " sheetId="3" r:id="rId3"/>
    <sheet name="LCAC_2022" sheetId="4" r:id="rId4"/>
    <sheet name="Multy" sheetId="5" r:id="rId5"/>
    <sheet name="Heat Pumps" sheetId="6" r:id="rId6"/>
    <sheet name="VRF" sheetId="7" r:id="rId7"/>
    <sheet name="LMV Ice Core EVI" sheetId="8" r:id="rId8"/>
    <sheet name="Accessories " sheetId="9" r:id="rId9"/>
  </sheets>
  <definedNames/>
  <calcPr fullCalcOnLoad="1"/>
</workbook>
</file>

<file path=xl/sharedStrings.xml><?xml version="1.0" encoding="utf-8"?>
<sst xmlns="http://schemas.openxmlformats.org/spreadsheetml/2006/main" count="1946" uniqueCount="1058">
  <si>
    <t xml:space="preserve">Широкий диапазон рабочих температур (охлаждение: от +7˚С до +45˚С; обогрев: от 0˚С до +40˚С, максимальный перепад высот от наружного до самого дальнего внутренного блока до 50 м. Высокоэффективный инвертерный компрессор Hitachi, общая длина трубопровода до 300 м, коэффициент эффективности работы в режиме охлаждения до 5,25 </t>
  </si>
  <si>
    <t>Мультизональные системы с водяным охлаждением
LMV-Submarine</t>
  </si>
  <si>
    <t>Блок наружный LUM-HE252WMA4-S</t>
  </si>
  <si>
    <t>LUM-HE280AIA4-hr</t>
  </si>
  <si>
    <t>Блок наружный LUM-HE280WMA4-S</t>
  </si>
  <si>
    <t>Блок наружный LUM-HE335WMA4-S</t>
  </si>
  <si>
    <t>Широкий диапазон рабочих температур (охлаждение: от -5˚С до +48˚С; обогрев: от -20˚С до +24˚С, смешанный режим: от -5° С до +24° С), максимальный перепад высот от наружного до самого дальнего внутренного блока до 110 м, инверторный компрессор Hitachi, общая длина трубопровода до 1000 м, коэффициент эффективности работы в режиме охлаждения до 4,20 (А)</t>
  </si>
  <si>
    <t>Трехтрубные инверторные мультизональные системы 
LMV-Heat Recover,  инверторный компрессор</t>
  </si>
  <si>
    <t>Блок наружный LUM-HE252ATA4-hr</t>
  </si>
  <si>
    <t>Блок наружный LUM-HE280ATA4-hr</t>
  </si>
  <si>
    <t>Блок наружный LUM-HE335ATA4-hr</t>
  </si>
  <si>
    <t>Блок наружный LUM-HE400ATA4-hr</t>
  </si>
  <si>
    <t>Блок наружный LUM-HE450ATA4-hr</t>
  </si>
  <si>
    <t>Блок наружный LUM-HE500ATA4-hr</t>
  </si>
  <si>
    <t>Блок наружный LUM-HE560ATA4-hr</t>
  </si>
  <si>
    <t>Внутренние блоки (LSM) 2 поколения с AC-вентилятором</t>
  </si>
  <si>
    <t>Настенные блоки R410A, встроенный EXV клапан 
и беспроводной пульт в комплекте</t>
  </si>
  <si>
    <t>Блок внутренний LSM-H22KUA2</t>
  </si>
  <si>
    <t>3,21 / A</t>
  </si>
  <si>
    <t>3,61 / A</t>
  </si>
  <si>
    <t>Блок внутренний LSM-H28KUA2</t>
  </si>
  <si>
    <t>Блок внутренний LSM-H36KUA2</t>
  </si>
  <si>
    <t>3,22 / A</t>
  </si>
  <si>
    <t>3,62 / A</t>
  </si>
  <si>
    <t>Блок внутренний LSM-H45KUA2</t>
  </si>
  <si>
    <t>Блок внутренний LSM-H56KUA2</t>
  </si>
  <si>
    <t>3,23 / A</t>
  </si>
  <si>
    <t>Блок внутренний LSM-H71KUA2</t>
  </si>
  <si>
    <t>Блок внутренний LSM-H80KUA2</t>
  </si>
  <si>
    <t>Блок внутренний LSM-H90KUA2</t>
  </si>
  <si>
    <t>Кассетные 1-поточные R410A, сверхтонкий дизайн, 
проводной пульт в комплекте</t>
  </si>
  <si>
    <t>LSM-H18B1CUA2/LZ-VB1COB</t>
  </si>
  <si>
    <t>Блок внутренний LSM-H18B1CUA2</t>
  </si>
  <si>
    <t>Панель LZ-VB1COB</t>
  </si>
  <si>
    <t>LSM-H22B1CUA2/LZ-VB1COB</t>
  </si>
  <si>
    <t>Блок внутренний LSM-H22B1CUA2</t>
  </si>
  <si>
    <t>LSM-H28B1CUA2/LZ-VB1COB</t>
  </si>
  <si>
    <t>Блок внутренний LSM-H28B1CUA2</t>
  </si>
  <si>
    <t>LSM-H36B1CUA2/LZ-VB1COB</t>
  </si>
  <si>
    <t>Блок внутренний LSM-H36B1CUA2</t>
  </si>
  <si>
    <t>LSM-H45B1CUA2/LZ-VB1C2OB</t>
  </si>
  <si>
    <t>Блок внутренний LSM-H45B1CUA2</t>
  </si>
  <si>
    <t>Панель LZ-VB1C2OB</t>
  </si>
  <si>
    <t>LSM-H56B1CUA2/LZ-VB1C2OB</t>
  </si>
  <si>
    <t>Блок внутренний LSM-H56B1CUA2</t>
  </si>
  <si>
    <t>LSM-H71B1CUA2/LZ-VB1C2OB</t>
  </si>
  <si>
    <t>Блок внутренний LSM-H71B1CUA2</t>
  </si>
  <si>
    <t>Кассетные 2-поточные R410A, низкий шум и 
малая высота корпуса, проводной пульт в комплекте</t>
  </si>
  <si>
    <t>LSM-H22B2CUA2/LZ-VB2CTB2</t>
  </si>
  <si>
    <t>Блок внутренний LSM-H22B2CUA2</t>
  </si>
  <si>
    <t>Панель LZ-VB2CTB2</t>
  </si>
  <si>
    <t>LSM-H28B2CUA2/LZ-VB2CTB2</t>
  </si>
  <si>
    <t>Блок внутренний LSM-H28B2CUA2</t>
  </si>
  <si>
    <t>LSM-H36B2CUA2/LZ-VB2CTB2</t>
  </si>
  <si>
    <t>Блок внутренний LSM-H36B2CUA2</t>
  </si>
  <si>
    <t>LSM-H45B2CUA2/LZ-VB2CTB2</t>
  </si>
  <si>
    <t>Блок внутренний LSM-H45B2CUA2</t>
  </si>
  <si>
    <t>LSM-H56B2CUA2/LZ-VB2CTB2</t>
  </si>
  <si>
    <t>Блок внутренний LSM-H56B2CUA2</t>
  </si>
  <si>
    <t>LSM-H71B2CUA2/LZ-VB2CTB2</t>
  </si>
  <si>
    <t>Блок внутренний LSM-H71B2CUA2</t>
  </si>
  <si>
    <t>Кассетные 7-поточные компактные R410A, новый дизайн, 
встроенный EXV клапан и проводной пульт в комплекте</t>
  </si>
  <si>
    <t>LSM-H22B4CUA2/LZ-VB4CТВ2</t>
  </si>
  <si>
    <t>Блок внутренний LSM-H22B4CUA2</t>
  </si>
  <si>
    <t>Панель LZ-VB4CТВ2</t>
  </si>
  <si>
    <t>LSM-H28B4CUA2/LZ-VB4CТВ2</t>
  </si>
  <si>
    <t>Блок внутренний LSM-H28B4CUA2</t>
  </si>
  <si>
    <t>LSM-H36B4CUA2/LZ-VB4CТВ2</t>
  </si>
  <si>
    <t>Блок внутренний LSM-H36B4CUA2</t>
  </si>
  <si>
    <t>LSM-H45B4CUA2/LZ-VB4CТВ2</t>
  </si>
  <si>
    <t>Блок внутренний LSM-H45B4CUA2</t>
  </si>
  <si>
    <t>LSM-H56B4CUA2/LZ-VB4CТВ2</t>
  </si>
  <si>
    <t>Блок внутренний LSM-H56B4CUA2</t>
  </si>
  <si>
    <t>Кассетные 7-поточные R410A, новый дизайн, 
встроенный EXV клапан и проводной пульт в комплекте</t>
  </si>
  <si>
    <t>LSM-H28B4UA2/LZ-VB4OB</t>
  </si>
  <si>
    <t>Блок внутренний LSM-H28B4UA2</t>
  </si>
  <si>
    <t>Панель LZ-VB4OB</t>
  </si>
  <si>
    <t>LSM-H36B4UA2/LZ-VB4OB</t>
  </si>
  <si>
    <t>Блок внутренний LSM-H36B4UA2</t>
  </si>
  <si>
    <t>LSM-H45B4UA2/LZ-VB4OB</t>
  </si>
  <si>
    <t>Блок внутренний LSM-H45B4UA2</t>
  </si>
  <si>
    <t>LSM-H56B4UA2/LZ-VB4OB</t>
  </si>
  <si>
    <t>Блок внутренний LSM-H56B4UA2</t>
  </si>
  <si>
    <t>LSM-H71B4UA2/LZ-VB4OB</t>
  </si>
  <si>
    <t>Блок внутренний LSM-H71B4UA2</t>
  </si>
  <si>
    <t>LSM-H80B4UA2/LZ-VB4OB</t>
  </si>
  <si>
    <t>Блок внутренний LSM-H80B4UA2</t>
  </si>
  <si>
    <t>LSM-H90B4UA2/LZ-VB4OB</t>
  </si>
  <si>
    <t>Блок внутренний LSM-H90B4UA2</t>
  </si>
  <si>
    <t>LSM-H100B4UA2/LZ-VB4OB</t>
  </si>
  <si>
    <t>Блок внутренний LSM-H100B4UA2</t>
  </si>
  <si>
    <t>LSM-H112B4UA2/LZ-VB4OB</t>
  </si>
  <si>
    <t>Блок внутренний LSM-H112B4UA2</t>
  </si>
  <si>
    <t>LSM-H140B4UA2/LZ-VB4OB</t>
  </si>
  <si>
    <t>Блок внутренний LSM-H140B4UA2</t>
  </si>
  <si>
    <t>Напольно-потолочные R410A, 
встроенный EXV клапан</t>
  </si>
  <si>
    <t>Блок внутренний LSM-H36TUA2</t>
  </si>
  <si>
    <t>Блок внутренний LSM-H45TUA2</t>
  </si>
  <si>
    <t>Блок внутренний LSM-H56TUA2</t>
  </si>
  <si>
    <t>Блок внутренний LSM-H71TUA2</t>
  </si>
  <si>
    <t>Блок внутренний LSM-H80TUA2</t>
  </si>
  <si>
    <t>Блок внутренний LSM-H90TUA2</t>
  </si>
  <si>
    <t>Блок внутренний LSM-H112TUA2</t>
  </si>
  <si>
    <t>Блок внутренний LSM-H140TUA2</t>
  </si>
  <si>
    <t>Низкошумные канальные внутренние блоки R410A [0-30 Па], 
встроенный EXV клапан и проводной пульт в комплекте</t>
  </si>
  <si>
    <t>Блок внутренний LSM-H22DUA2</t>
  </si>
  <si>
    <t>Блок внутренний LSM-H28DUA2</t>
  </si>
  <si>
    <t>Блок внутренний LSM-H36DUA2</t>
  </si>
  <si>
    <t>Блок внутренний LSM-H45DUA2</t>
  </si>
  <si>
    <t>Блок внутренний LSM-H56DUA2</t>
  </si>
  <si>
    <t>Блок внутренний LSM-H71DUA2</t>
  </si>
  <si>
    <t>Канальные внутренние блоки R410A [30-100 Па], 
встроенный EXV клапан и проводной пульт в комплекте</t>
  </si>
  <si>
    <t>Блок внутренний LSM-H80DUA2</t>
  </si>
  <si>
    <t>Блок внутренний LSM-H90DUA2</t>
  </si>
  <si>
    <t>Блок внутренний LSM-H112DUA2</t>
  </si>
  <si>
    <t>Блок внутренний LSM-H140DUA2</t>
  </si>
  <si>
    <t>Канальные внутренние блоки R410A [196-250 Па], 
встроенный EXV клапан и проводной пульт в комплекте</t>
  </si>
  <si>
    <t>Блок внутренний LSM-H71DUA2H</t>
  </si>
  <si>
    <t>Блок внутренний LSM-H80DUA2H</t>
  </si>
  <si>
    <t>Блок внутренний LSM-H90DUA2H</t>
  </si>
  <si>
    <t>Блок внутренний LSM-H112DUA2H</t>
  </si>
  <si>
    <t>Блок внутренний LSM-H140DUA2H</t>
  </si>
  <si>
    <t>Блок внутренний LSM-H160DUA2H</t>
  </si>
  <si>
    <t>Блок внутренний LSM-H200DUA2H</t>
  </si>
  <si>
    <t>Блок внутренний LSM-H250DUA2H</t>
  </si>
  <si>
    <t>Блок внутренний LSM-H280DUA2H</t>
  </si>
  <si>
    <t>Блок внутренний LSM-H400DUA2H</t>
  </si>
  <si>
    <t>Блок внутренний LSM-H450DUA2H</t>
  </si>
  <si>
    <t>Блок внутренний LSM-H560DUA2H</t>
  </si>
  <si>
    <t>Мультизональные системы LMV Ice Core EVI</t>
  </si>
  <si>
    <t>Цена за единицу товара,руб.</t>
  </si>
  <si>
    <t>Широкий диапазон рабочих температур (охлаждение: от -5˚С до +55˚С; обогрев: от -30˚С до +24˚С), максимальный перепад высот от наружного до самого дальнего внутренного блока до 110 м, Возможность размещения внутреннего блока от наружного на расстоянии до 200 метров</t>
  </si>
  <si>
    <t>Мультизональные системы 
LMV-IceCore EVI</t>
  </si>
  <si>
    <t>- Технологии управления EEV и Multi EXV
- Многоуровневый двухзонный конденсатор
- Увеличенный расход воздуха
- Эффективное модульное управление
- Самонастраивающееся управление нагрузкой
- Два режима энергосбережения
- Интеллектуальное управление контуром хладагента
- Низкотемпературный контроль защиты от замерзания</t>
  </si>
  <si>
    <t>Блок наружный LUM-AHE280AUA-4</t>
  </si>
  <si>
    <t>Блок наружный LUM-AHE335AUA-4</t>
  </si>
  <si>
    <t>Блок наружный LUM-AHE400AUA-4</t>
  </si>
  <si>
    <t>Блок наружный LUM-AHE450AUA-4</t>
  </si>
  <si>
    <t>Блок наружный LUM-AHE504AUA-4</t>
  </si>
  <si>
    <t>Блок наружный LUM-AHE560AUA-4</t>
  </si>
  <si>
    <t>Блок наружный LUM-AHE615AUA-4</t>
  </si>
  <si>
    <t>Внутренние блоки (LSM)</t>
  </si>
  <si>
    <t>Настенные блоки (беспроводной пульт в комплекте)</t>
  </si>
  <si>
    <t>Блок внутренний LSM-AH22KUA2</t>
  </si>
  <si>
    <t>Блок внутренний LSM-AH28KUA2</t>
  </si>
  <si>
    <t>Блок внутренний LSM-AH36KUA2</t>
  </si>
  <si>
    <t>Блок внутренний LSM-AH56KUA2</t>
  </si>
  <si>
    <t>Блок внутренний LSM-AH71KUA2</t>
  </si>
  <si>
    <t>Кассетные блоки компактные (беспроводной пульт в комплекте)</t>
  </si>
  <si>
    <t>LSM-AH22B8CUA2/LZ-VB4CUB5</t>
  </si>
  <si>
    <t>Блок внутренний LSM-AH22B8CUA2</t>
  </si>
  <si>
    <t>Панель LZ-VB4CUB5</t>
  </si>
  <si>
    <t>LSM-AH28B8CUA2/LZ-VB4CUB5</t>
  </si>
  <si>
    <t>Блок внутренний LSM-AH28B8CUA2</t>
  </si>
  <si>
    <t>LSM-AH36B8CUA2/LZ-VB4CUB5</t>
  </si>
  <si>
    <t>Блок внутренний LSM-AH36B8CUA2</t>
  </si>
  <si>
    <t>LSM-AH45B8CUA2/LZ-VB4CUB5</t>
  </si>
  <si>
    <t>Блок внутренний LSM-AH45B8CUA2</t>
  </si>
  <si>
    <t>LSM-AH50B8CUA2/LZ-VB4CUB5</t>
  </si>
  <si>
    <t>Блок внутренний LSM-AH50B8CUA2</t>
  </si>
  <si>
    <t>Кассетные блоки (беспроводной пульт в комплекте)</t>
  </si>
  <si>
    <t>LSM-AH28B8UA2/LZ-VB4UB5</t>
  </si>
  <si>
    <t>Блок внутренний LSM-AH28B8UA2</t>
  </si>
  <si>
    <t>Панель LZ-VB4UB5</t>
  </si>
  <si>
    <t>LSM-AH36B8UA2/LZ-VB4UB5</t>
  </si>
  <si>
    <t>Блок внутренний LSM-AH36B8UA2</t>
  </si>
  <si>
    <t>LSM-AH45B8UA2/LZ-VB4UB5</t>
  </si>
  <si>
    <t>Блок внутренний LSM-AH45B8UA2</t>
  </si>
  <si>
    <t>LSM-AH56B8UA2/LZ-VB4UB5</t>
  </si>
  <si>
    <t>Блок внутренний LSM-AH56B8UA2</t>
  </si>
  <si>
    <t>LSM-AH71B8UA2/LZ-VB4UB5</t>
  </si>
  <si>
    <t>Блок внутренний LSM-AH71B8UA2</t>
  </si>
  <si>
    <t>LSM-AH80B8UA2/LZ-VB4UB5</t>
  </si>
  <si>
    <t>Блок внутренний LSM-AH80B8UA2</t>
  </si>
  <si>
    <t>LSM-AH90B8UA2/LZ-VB4UB5</t>
  </si>
  <si>
    <t>Блок внутренний LSM-AH90B8UA2</t>
  </si>
  <si>
    <t>LSM-AH100B8UA2/LZ-VB4UB5</t>
  </si>
  <si>
    <t>Блок внутренний LSM-AH100B8UA</t>
  </si>
  <si>
    <t>LSM-AH112B8UA2/LZ-VB4UB5</t>
  </si>
  <si>
    <t>Блок внутренний LSM-AH112B8UA2</t>
  </si>
  <si>
    <t>LSM-AH140B8UA2/LZ-VB4UB5</t>
  </si>
  <si>
    <t>Блок внутренний LSM-AH140B8UA2</t>
  </si>
  <si>
    <t>Канальные блоки  (беспроводной пульт в комплекте)</t>
  </si>
  <si>
    <t>Блок внутренний LSM-AH22DUA2</t>
  </si>
  <si>
    <t>Блок внутренний LSM-AH28DUA2</t>
  </si>
  <si>
    <t>Блок внутренний LSM-AH36DUA2</t>
  </si>
  <si>
    <t>Блок внутренний LSM-AH45DUA2</t>
  </si>
  <si>
    <t>Блок внутренний LSM-AH56DUA2</t>
  </si>
  <si>
    <t>Блок внутренний LSM-AH72DUA2</t>
  </si>
  <si>
    <t xml:space="preserve"> Прайс-лист  2022 года | обновлено 25.04.2022</t>
  </si>
  <si>
    <t>Аксессуары</t>
  </si>
  <si>
    <t xml:space="preserve"> </t>
  </si>
  <si>
    <t>Наименование</t>
  </si>
  <si>
    <t>Описание</t>
  </si>
  <si>
    <t xml:space="preserve">Розничная цена, руб. </t>
  </si>
  <si>
    <t>Цена с учетом вашей скидки, руб.</t>
  </si>
  <si>
    <t>Сумма с учетом вашей скидки, руб.</t>
  </si>
  <si>
    <t>Аксессуары для бытовых сплит-систем (RAC) и мультисплит-систем (Multy)</t>
  </si>
  <si>
    <t>Перейти к бытовым сплит-системам &gt;&gt;</t>
  </si>
  <si>
    <t>Перейти к бытовым мультисплит-системам &gt;&gt;</t>
  </si>
  <si>
    <t>Пульт управления LZ-KNP</t>
  </si>
  <si>
    <t xml:space="preserve">                                Беспроводной пульт управления с настенным креплением, Follow me</t>
  </si>
  <si>
    <t>по запросу</t>
  </si>
  <si>
    <t>Модуль Wi-Fi LZ-KOW</t>
  </si>
  <si>
    <t>Модуль Wi-Fi управления LZ-KOW (опция) позволяет управлять кондицио-
нером с помощью любого мобильного устройства.</t>
  </si>
  <si>
    <t>Фильтр Combo</t>
  </si>
  <si>
    <t>Комбинированный фильтр состоит из 2 трехкомпонентных фильтров, способствующих тонкой очистке воздуха.Он активно борется с вирусами, микробами, аллергенами, а также с неприятными запахами, дополнительно насыщая воздух витамином С.</t>
  </si>
  <si>
    <t xml:space="preserve">Фильтр Bio HEPA </t>
  </si>
  <si>
    <t>Био фильтр. Стерилизует и очищает воздух</t>
  </si>
  <si>
    <t>Фильтр Nano</t>
  </si>
  <si>
    <t>Угольный фильтр. Уничтожает запахи, задерживает мельчайшие частицы пыли</t>
  </si>
  <si>
    <t>Фильтр Silver Ion</t>
  </si>
  <si>
    <t>Благодаря ионам серебра, обеспечивает эффективную очистку воздуха от бактерий</t>
  </si>
  <si>
    <t>Фильтр Vitamin C</t>
  </si>
  <si>
    <t>Насыщает воздух витамином С. Благотворно влияет на кожу и общее самочувствие</t>
  </si>
  <si>
    <t xml:space="preserve">* фильтры предназначены для следующих серий кондиционеров: Tiger, Ego ( фильтр Combo в комплекте), Flexcool, Rational (фильтры Vitamin C и Nano в комплекте), Cool+, Emagic Inverter настенные </t>
  </si>
  <si>
    <t>Фильтр+фланец для канальных внутренних блоков инверторных мультисплит-систем eMagic Inverter</t>
  </si>
  <si>
    <t>Фильтр с фланцем</t>
  </si>
  <si>
    <t>LZ-DOF12</t>
  </si>
  <si>
    <t>Фильтр с фланцем для LS-MHE07DOA2, LS-MHE09DOA, LS-MHE12DOA2, LS-MHE18DOA2</t>
  </si>
  <si>
    <t>Аксессуары для полупромышленных инверторных (LCAC inverter) и неинверторных (LCAC on/off) сплит-систем</t>
  </si>
  <si>
    <t>РРЦ, руб.</t>
  </si>
  <si>
    <t>Цена с учетом  вашей скидки</t>
  </si>
  <si>
    <t>Сумма с учетом вашей скидки</t>
  </si>
  <si>
    <t xml:space="preserve">Пульт управления LZ-UPW4F </t>
  </si>
  <si>
    <t xml:space="preserve">                         Проводной пульт управления  для кассетных, канальных, напольно-потолочных типов кондиционеров. C функцией Follow me</t>
  </si>
  <si>
    <t>Пульт управления LZ-UPW4FT</t>
  </si>
  <si>
    <t xml:space="preserve">                           Проводной пульт управления для кассетных напольно-потолочных типов кондиционеров. C функцией Follow me и кнопкой управления вертикальных жалюзи</t>
  </si>
  <si>
    <t>Пульт управления LZ-HJPW</t>
  </si>
  <si>
    <t xml:space="preserve">                            Проводной пульт управления  для кассетных, канальных, напольно-потолочных типов кондиционеров (сенсорный)</t>
  </si>
  <si>
    <t>Пульт управления LZ-UPHW</t>
  </si>
  <si>
    <t>Упрощенный пульт управления, сохраняющий все возможности настройки
оборудования. Идеальный вариант для офисов и гостиничных номеров, где
для включения потребуется нажать всего одну кнопку.</t>
  </si>
  <si>
    <t xml:space="preserve">                                        Беспроводной инфракрасный пульт управления для настенных, полупромышленных,колонных типов кондиционеров и мультисплит-систем </t>
  </si>
  <si>
    <t xml:space="preserve">Пульт управления LZ-UPW3B </t>
  </si>
  <si>
    <t xml:space="preserve">                          Центральный пульт управления внутренних блоков</t>
  </si>
  <si>
    <t>Пульт управления LZ-UPW7</t>
  </si>
  <si>
    <t xml:space="preserve">                          Центральный пульт управления внутренних блоков (сенсорный)</t>
  </si>
  <si>
    <t xml:space="preserve">Фильтр+фланец для канальных внутренних блоков </t>
  </si>
  <si>
    <t>Фильтр с фланцем для LS-HE12DOA2/LU-HE12UOA2</t>
  </si>
  <si>
    <t>LZ-DOF18</t>
  </si>
  <si>
    <t>Фильтр с фланцем для LS-HE18DOA2/LU-HE18UOA2</t>
  </si>
  <si>
    <t>LZ-DOF24-36</t>
  </si>
  <si>
    <t>Фильтр с фланцем для LS-HE24DOA2/LU-HE24UOA2</t>
  </si>
  <si>
    <t>Фильтр с фланцем для LS-HE36DOA4/LU-HE36UMA4</t>
  </si>
  <si>
    <t>LZ-DOF48-60</t>
  </si>
  <si>
    <t xml:space="preserve">Фильтр с фланцем для LS-HE48-55DOA4/LU-HE48-55UMA4  </t>
  </si>
  <si>
    <t>Аксессуары для двухтрубных и трехтрубных мультизональных систем (VRF)</t>
  </si>
  <si>
    <t xml:space="preserve"> Беспроводной пульт управления с 
настенным креплением</t>
  </si>
  <si>
    <t>Пульт управления LZ-VFPE2</t>
  </si>
  <si>
    <t>Сервисный ИК-пульт</t>
  </si>
  <si>
    <t>Пульт управления LZ-UPW4F</t>
  </si>
  <si>
    <t xml:space="preserve">                      Проводной пульт с функцией Follow Me</t>
  </si>
  <si>
    <t>Пульт управления LZ-UPW6</t>
  </si>
  <si>
    <t xml:space="preserve">                    Проводной пульт с функцией обратной связи</t>
  </si>
  <si>
    <t>Пульт управления LZ-UPW3B</t>
  </si>
  <si>
    <t xml:space="preserve">                              Центральный пульт управления внутренних блоков</t>
  </si>
  <si>
    <t>Пульт управления LZ-UPCW</t>
  </si>
  <si>
    <t xml:space="preserve">                       Центральный пульт мониторинга наружных блоков</t>
  </si>
  <si>
    <t>Таймер LZ-UTW3</t>
  </si>
  <si>
    <t xml:space="preserve">                    Недельный таймер</t>
  </si>
  <si>
    <t>Контроллер LZ-ULZW</t>
  </si>
  <si>
    <t xml:space="preserve">                                 Индивидуальный модуль чтения карт</t>
  </si>
  <si>
    <t>Контроллер LZ-PRO IM</t>
  </si>
  <si>
    <t xml:space="preserve">                             Сервер мониторинга</t>
  </si>
  <si>
    <t>Контроллер LZ-PRO IM Light</t>
  </si>
  <si>
    <t xml:space="preserve">                             Сервер мониторинга (без ПО)</t>
  </si>
  <si>
    <t xml:space="preserve">Контроллер LZ-Bacnet </t>
  </si>
  <si>
    <t xml:space="preserve">                             Шлюз для протокола Bacnet</t>
  </si>
  <si>
    <t>Контроллер LZ-Modbus2</t>
  </si>
  <si>
    <t xml:space="preserve">                           Контроллер Modbus (шлюз)</t>
  </si>
  <si>
    <t>Контроллер LZ-Lonworks</t>
  </si>
  <si>
    <t xml:space="preserve">                          Шлюз для протокола Lonworks</t>
  </si>
  <si>
    <t>Амперметр LZ-VDP1</t>
  </si>
  <si>
    <t>Амперметр</t>
  </si>
  <si>
    <t>Комплекты разветвителей</t>
  </si>
  <si>
    <t>Комплект разветвителей LZ-VHR2(А)</t>
  </si>
  <si>
    <t>Комплект разветвителей для наружных блоков</t>
  </si>
  <si>
    <t>Комплект разветвителей LZ-VHR3(А)</t>
  </si>
  <si>
    <t>Комплект разветвителей LZ-VHR4(А)</t>
  </si>
  <si>
    <t>Комплект разветвителей LZ-VIR2-3e</t>
  </si>
  <si>
    <t>Комплект разветвителей LZ-VIR3-3e</t>
  </si>
  <si>
    <t>Комплект разветвителей LZ-VIR4-3e</t>
  </si>
  <si>
    <t>Комплект разветвителей LZ-UHR1</t>
  </si>
  <si>
    <t>Комплект разветвителей для внутренних  блоков</t>
  </si>
  <si>
    <t>Комплект разветвителей LZ-UHR2</t>
  </si>
  <si>
    <t>Комплект разветвителей LZ-UHR3</t>
  </si>
  <si>
    <t>Комплект разветвителей LZ-UHR4</t>
  </si>
  <si>
    <t>Комплект разветвителей LZ-UHR5</t>
  </si>
  <si>
    <t>Комплект разветвителей LZ-UIR1-3p</t>
  </si>
  <si>
    <t>Комплект разветвителей LZ-UIR2-3p</t>
  </si>
  <si>
    <t>Комплект разветвителей LZ-UIR3-3p</t>
  </si>
  <si>
    <t>Комплект разветвителей LZ-UIR4-3p</t>
  </si>
  <si>
    <t>Комплект разветвителей LZ-UIR5-3p</t>
  </si>
  <si>
    <t>Комплект разветвителей LZ-VUR5</t>
  </si>
  <si>
    <t>Комплект разветвителей для внутренних  блоков LMV Ice Core Evi</t>
  </si>
  <si>
    <t>Комплект разветвителей LZ-VUR15</t>
  </si>
  <si>
    <t>Комплект разветвителей LZ-VUR25</t>
  </si>
  <si>
    <t>Комплект разветвителей LZ-VUR35</t>
  </si>
  <si>
    <t>Комплект разветвителей LZ-VVTR15</t>
  </si>
  <si>
    <t>Комплект разветвителей для наружных  блоков LMV Ice Core Evi</t>
  </si>
  <si>
    <t>Коллектор LZ-VLR4</t>
  </si>
  <si>
    <t>Коллектор упрощает процесс подключения за счет 
               использования резьбовых соединений; не требует спаянных соединений</t>
  </si>
  <si>
    <t xml:space="preserve">Контроллеры фреоновых секций приточных установок </t>
  </si>
  <si>
    <t>Контроллер LZ-AHU200MA2</t>
  </si>
  <si>
    <t xml:space="preserve"> до 14 кВт</t>
  </si>
  <si>
    <t>Контроллер LZ-AHU330MA2</t>
  </si>
  <si>
    <t>до 28 кВт</t>
  </si>
  <si>
    <t>Контроллер LZ-AHU560MA2</t>
  </si>
  <si>
    <t>до 56 кВт</t>
  </si>
  <si>
    <t>Контроллер LZ-AHU090ТA2</t>
  </si>
  <si>
    <t xml:space="preserve"> до 9 кВт</t>
  </si>
  <si>
    <t>Контроллер LZ-AHU200ТA2</t>
  </si>
  <si>
    <t>до 20 кВт</t>
  </si>
  <si>
    <t>Контроллер LZ-AHU360ТA2</t>
  </si>
  <si>
    <t>до 36 кВт</t>
  </si>
  <si>
    <t>Контроллер LZ-AHU560ТA2</t>
  </si>
  <si>
    <t xml:space="preserve">Блоки-распределители для трехтрубных систем </t>
  </si>
  <si>
    <t>Блок-распределитель LZ-VIS28H</t>
  </si>
  <si>
    <t>Блок переключения</t>
  </si>
  <si>
    <t>Блок-распределитель LZ-VIS56H</t>
  </si>
  <si>
    <t>Блок-распределитель LZ-VIS2</t>
  </si>
  <si>
    <t>Блок-распределитель LZ-VIS4</t>
  </si>
  <si>
    <t>Блок-распределитель LZ-VIS6</t>
  </si>
  <si>
    <t xml:space="preserve"> Прайс-лист  2022 года | обновлено 12.08.2022</t>
  </si>
  <si>
    <t>Сплит-системы серии HOME</t>
  </si>
  <si>
    <t>Ваша скидка</t>
  </si>
  <si>
    <t>Общая сумма, руб.</t>
  </si>
  <si>
    <t>Общий объем, м3</t>
  </si>
  <si>
    <t>Общий вес брутто, кг</t>
  </si>
  <si>
    <t>Модель</t>
  </si>
  <si>
    <t>Внутренний</t>
  </si>
  <si>
    <t>Производительность, кВт</t>
  </si>
  <si>
    <t>Энергоэффективность</t>
  </si>
  <si>
    <t>Расчетная рыночная цена (РРЦ), руб.</t>
  </si>
  <si>
    <t>Розничная цена, Руб.</t>
  </si>
  <si>
    <t>Кол-во</t>
  </si>
  <si>
    <t xml:space="preserve">Цена с учетом ВАШЕЙ скидки,  руб. </t>
  </si>
  <si>
    <t>Сумма с учетом ВАШЕЙ скидки, руб.</t>
  </si>
  <si>
    <t>Стоимость услуги по адаптации до -30˚С,руб.</t>
  </si>
  <si>
    <t>Стоимость услуги по адаптации до -43˚С, руб.</t>
  </si>
  <si>
    <t>Объём за ед., куб.м.</t>
  </si>
  <si>
    <t>Вес в кг за ед., брутто</t>
  </si>
  <si>
    <t>Наружный</t>
  </si>
  <si>
    <t>охл.</t>
  </si>
  <si>
    <t>нагрев</t>
  </si>
  <si>
    <t>EER (SEER)</t>
  </si>
  <si>
    <t>COP (SCOP)</t>
  </si>
  <si>
    <t>Cool+</t>
  </si>
  <si>
    <t>Сплит-системы постоянной производительности  (R32, кроме моделей 28 36 тыс BTU, тепло/холод)</t>
  </si>
  <si>
    <t xml:space="preserve"> класс эффективности А, высокоэффективный японский роторный компрессор, антикоррозийное покрытие Golden Fin, скрытый дисплей, выгодное решение, дополнительные фильтры (опция), ИК пульт в комплекте</t>
  </si>
  <si>
    <t>Сплит-система LS-H07KFE2/LU-H07KFE2</t>
  </si>
  <si>
    <t>LS-H07KFE2</t>
  </si>
  <si>
    <t>3,21 А</t>
  </si>
  <si>
    <t>3,61 А</t>
  </si>
  <si>
    <t>LU-H07KFE2</t>
  </si>
  <si>
    <t>Сплит-система LS-H09KFE2/LU-H09KFE2</t>
  </si>
  <si>
    <t>LS-H09KFE2</t>
  </si>
  <si>
    <t>LU-H09KFE2</t>
  </si>
  <si>
    <t>Сплит-система LS-H12KFE2/LU-H12KFE2</t>
  </si>
  <si>
    <t>LS-H12KFE2</t>
  </si>
  <si>
    <t>LU-H12KFE2</t>
  </si>
  <si>
    <t>Сплит-система LS-H18KFE2/LU-H18KFE2</t>
  </si>
  <si>
    <t>LS-H18KFE2</t>
  </si>
  <si>
    <t>LU-H18KFE2</t>
  </si>
  <si>
    <t>Сплит-система LS-H24KFE2/LU-H24KFE2</t>
  </si>
  <si>
    <t>LS-H24KFE2</t>
  </si>
  <si>
    <t>LU-H24KFE2</t>
  </si>
  <si>
    <t>Сплит-система LS-H28KPA2/LU-H28KPA2</t>
  </si>
  <si>
    <t>LS-H28KPA2</t>
  </si>
  <si>
    <t>3,21 A</t>
  </si>
  <si>
    <t>3,61 A</t>
  </si>
  <si>
    <t>LU-H28KPA2</t>
  </si>
  <si>
    <t>Сплит-система LS-H36KPA2/LU-H36KPA2</t>
  </si>
  <si>
    <t>LS-H36KPA2</t>
  </si>
  <si>
    <t>3,52 В</t>
  </si>
  <si>
    <t>LU-H36KPA2</t>
  </si>
  <si>
    <t>Enigma</t>
  </si>
  <si>
    <t>Инверторные сплит-системы настенного типа (R32, тепло/холод)</t>
  </si>
  <si>
    <t xml:space="preserve"> класс эффективности А, выгодное решение, Ионизатор воздуха, Follow me, Wi-Fi (опция), интеллектуальная система разморозки, ИК пульт в комплекте</t>
  </si>
  <si>
    <t>сплит-система LS-HE09KDE2/LU-HE09KDE2</t>
  </si>
  <si>
    <t>LS-HE09KDE2</t>
  </si>
  <si>
    <t>2,65 (0,40~3,37)</t>
  </si>
  <si>
    <t>2,85 (0,53~3,79)</t>
  </si>
  <si>
    <t>3,4 A</t>
  </si>
  <si>
    <t>3,65 A</t>
  </si>
  <si>
    <t>LU-HE09KDE2</t>
  </si>
  <si>
    <t>сплит-система LS-HE12KDE2/LU-HE12KDE2</t>
  </si>
  <si>
    <t>LS-HE12KDE2</t>
  </si>
  <si>
    <t>3,50 (0,90~3,70)</t>
  </si>
  <si>
    <t>3,50 (0,90~4,00)</t>
  </si>
  <si>
    <t>3,23 A</t>
  </si>
  <si>
    <t>3,81 A</t>
  </si>
  <si>
    <t>LU-HE12KDE2</t>
  </si>
  <si>
    <t>сплит-система LS-HE18KDE2/LU-HE18KDE2</t>
  </si>
  <si>
    <t>LS-HE18KDE2</t>
  </si>
  <si>
    <t>4,60 (1,0~5,30)</t>
  </si>
  <si>
    <t>5,20 (1,00~5,65)</t>
  </si>
  <si>
    <t>3,88 A</t>
  </si>
  <si>
    <t>-</t>
  </si>
  <si>
    <t>LU-HE18KDE2</t>
  </si>
  <si>
    <t>сплит-система LS-HE24KDE2/LU-HE24KDE2</t>
  </si>
  <si>
    <t>LS-HE24KDE2</t>
  </si>
  <si>
    <t>6,16 (1,78~6,50)</t>
  </si>
  <si>
    <t>6,20 (1,30~7,00)</t>
  </si>
  <si>
    <t>LU-HE24KDE2</t>
  </si>
  <si>
    <t>Ego</t>
  </si>
  <si>
    <t>Дизайнерские инверторные сплит-системы настенного типа (R410a, тепло/холод)</t>
  </si>
  <si>
    <t>Класс сезонной энергоэффективности А++ в режиме охлаждения, и A+ в режиме обогрева, высокоэффективный японский Full-DC инверторный компрессор, двойной автосвинг, антикоррозийное покрытие Golden Fin, скрытый дисплей, комбинированные фильтры, Wi-Fi управление, ИК пульт LZ-KNP в комплекте</t>
  </si>
  <si>
    <t>сплит-система LS-HE09KNA2AD/LU-HE09KNA2AD</t>
  </si>
  <si>
    <t>LS-HE09KNA2AD</t>
  </si>
  <si>
    <t>2,64 (1,23~3,30)</t>
  </si>
  <si>
    <t>2,93 (0,84~3,52)</t>
  </si>
  <si>
    <t>6,5 A++</t>
  </si>
  <si>
    <t>4 A+</t>
  </si>
  <si>
    <t>LU-HE09KNA2AD</t>
  </si>
  <si>
    <t>сплит-система LS-HE12KNA2AB/LU-HE12KNA2AB</t>
  </si>
  <si>
    <t xml:space="preserve">LS-HE12KNA2AB </t>
  </si>
  <si>
    <t>3,52 (1,38~4,51)</t>
  </si>
  <si>
    <t>3,81 (1,08~4,92)</t>
  </si>
  <si>
    <t xml:space="preserve">LU-HE12KNA2AB </t>
  </si>
  <si>
    <t>Flexcool</t>
  </si>
  <si>
    <t>Класс сезонной энергоэффективности А++ в режиме охлаждения, и A+ в режиме обогрева, высокоэффективный японский Full DC-инверторный компрессор, функция 3D Airflow, функция 1W StandBy, опциональное Wi-Fi управление, встроенный ионизатор воздуха, ИК пульт в комплекте</t>
  </si>
  <si>
    <t>Сплит-система LS-HE09KCE2/LU-HE09KCE2</t>
  </si>
  <si>
    <t>LS-HE09KCE2</t>
  </si>
  <si>
    <t>2,64 (0,91~3,40)</t>
  </si>
  <si>
    <t>2,93 (0,82~3,37)</t>
  </si>
  <si>
    <t>6,2 A++</t>
  </si>
  <si>
    <t>4,0 A+</t>
  </si>
  <si>
    <t>LU-HE09KCE2</t>
  </si>
  <si>
    <t>Сплит-система LS-HE12KCE2/LU-HE12KCE2</t>
  </si>
  <si>
    <t>LS-HE12KCE2</t>
  </si>
  <si>
    <t>3,52 (1,11~4,16)</t>
  </si>
  <si>
    <t>3,81 (1,08~4,22)</t>
  </si>
  <si>
    <t>6,1 A++</t>
  </si>
  <si>
    <t>LU-HE12KCE2</t>
  </si>
  <si>
    <t>Сплит-система LS-HE18KCE2/LU-HE18KCE2</t>
  </si>
  <si>
    <t>LS-HE18KCE2</t>
  </si>
  <si>
    <t>5,28 (1,93~6,27)</t>
  </si>
  <si>
    <t>5,57 (1,29~7,00)</t>
  </si>
  <si>
    <t>7,0 A++</t>
  </si>
  <si>
    <t>LU-HE18KCE2</t>
  </si>
  <si>
    <t>Сплит-система LS-HE24KCE2/LU-HE24KCE2</t>
  </si>
  <si>
    <t>LS-HE24KCE2</t>
  </si>
  <si>
    <t>7,03 (3,02~8,79)</t>
  </si>
  <si>
    <t>7,33 (1,52~9,47)</t>
  </si>
  <si>
    <t>6,4 A++</t>
  </si>
  <si>
    <t>LU-HE24KCE2</t>
  </si>
  <si>
    <t xml:space="preserve">Tiger </t>
  </si>
  <si>
    <t>Класс сезонной энергоэффективности А+++ в режиме охлаждения, и A++ в режиме обогрева, высокоэффективный японский Full DC-инверторный компрессор, уникальнаый вращающийся механиз жалюзи, функция 3D Airflow, встроенная система Wi-Fi управления, регулировка скорости вентилятора с точностью до 1% воздуха, ИК RG10G пульт в комплекте</t>
  </si>
  <si>
    <t>Сплит-система LS-HE09KBE2/LU-HE09KBE2</t>
  </si>
  <si>
    <t>LS-HE09KBE2</t>
  </si>
  <si>
    <t>2,64 (1,23–3,30)</t>
  </si>
  <si>
    <t>2,93 (0,82–3,72)</t>
  </si>
  <si>
    <t>8,8 A+++</t>
  </si>
  <si>
    <t>4,6 A++</t>
  </si>
  <si>
    <t>LU-HE09KBE2</t>
  </si>
  <si>
    <t>Сплит-система LS-HE12KBE2/LU-HE12KBE2</t>
  </si>
  <si>
    <t>LS-HE12KBE2</t>
  </si>
  <si>
    <t>3,52 (1,32–4,31)</t>
  </si>
  <si>
    <t>3,81 (0,88–4,40)</t>
  </si>
  <si>
    <t>8,5 A++</t>
  </si>
  <si>
    <t>LU-HE12KBE2</t>
  </si>
  <si>
    <t>Сплит-системы постоянной производительности  (R410А, тепло/холод)</t>
  </si>
  <si>
    <t xml:space="preserve"> класс эффективности А (кроме модели 24 тыс BTU), высокоэффективный японский роторный компрессор, антикоррозийное покрытие Golden Fin, скрытый дисплей, выгодное решение, дополнительные фильтры (опция), ИК пульт в комплекте</t>
  </si>
  <si>
    <t>сплит-система LS-H07KPA2C/LU-H07KPA2C</t>
  </si>
  <si>
    <t>LS-H07KPA2C</t>
  </si>
  <si>
    <t>LU-H07KPA2C</t>
  </si>
  <si>
    <t>сплит-система LS-H07KPA2B/LU-H07KPA2B</t>
  </si>
  <si>
    <t>LS-H07KPA2B</t>
  </si>
  <si>
    <t>LU-H07KPA2B</t>
  </si>
  <si>
    <t>сплит-система LS-H09KPA2C/LU-H09KPA2C</t>
  </si>
  <si>
    <t>LS-H09KPA2C</t>
  </si>
  <si>
    <t>LU-H09KPA2C</t>
  </si>
  <si>
    <t>сплит-система LS-H12KPA2/LU-H12KPA2</t>
  </si>
  <si>
    <t>LS-H12KPA2</t>
  </si>
  <si>
    <t>LU-H12KPA2</t>
  </si>
  <si>
    <t>сплит-система LS-H18KPA2/LU-H18KPA2</t>
  </si>
  <si>
    <t>LS-H18KPA2</t>
  </si>
  <si>
    <t>LU-H18KPA2</t>
  </si>
  <si>
    <t>сплит-система LS-H24KPA2/LU-H24KPA2</t>
  </si>
  <si>
    <t>LS-H24KPA2</t>
  </si>
  <si>
    <t>2,81 С</t>
  </si>
  <si>
    <t>3,20 С</t>
  </si>
  <si>
    <t>LU-H24KPA2</t>
  </si>
  <si>
    <t>Amigo</t>
  </si>
  <si>
    <t>Инверторные сплит-системы настенного типа (R410a, тепло/холод)</t>
  </si>
  <si>
    <t xml:space="preserve"> класс эффективности А, выгодное решение, дополнительные фильтры (опция),антикоррозийное покрытие Golden Fin, ИК Intellect пульт в комплекте</t>
  </si>
  <si>
    <t>сплит-система LS-HE07KRA2A/LU-HE07KRA2A</t>
  </si>
  <si>
    <t>LS-HE07KRA2A</t>
  </si>
  <si>
    <t>2,05 (0,91~2,51)</t>
  </si>
  <si>
    <t>2,34 (0,7~2,93)</t>
  </si>
  <si>
    <t>LU-HE07KRA2A</t>
  </si>
  <si>
    <t>сплит-система LS-HE09KRA2A/LU-HE09KRA2A</t>
  </si>
  <si>
    <t>LS-HE09KRA2A</t>
  </si>
  <si>
    <t>2,64 (1,17~3,22)</t>
  </si>
  <si>
    <t>2,93 (0,91~3,75)</t>
  </si>
  <si>
    <t>LU-HE09KRA2A</t>
  </si>
  <si>
    <t>сплит-система LS-HE12KRA2A/LU-HE12KRA2A</t>
  </si>
  <si>
    <t>LS-HE12KRA2A</t>
  </si>
  <si>
    <t>3,36 (1,29~3,84)</t>
  </si>
  <si>
    <t>3,69 (1,06~4,04)</t>
  </si>
  <si>
    <t>LU-HE12KRA2A</t>
  </si>
  <si>
    <t>сплит-система S-HE07KRA2/LU-HE07KRA2</t>
  </si>
  <si>
    <t>LS-HE07KRA2</t>
  </si>
  <si>
    <t>2,05 (1,17~3,22)</t>
  </si>
  <si>
    <t>2,05 (0,91~3,75)</t>
  </si>
  <si>
    <t>LU-HE07KRA2</t>
  </si>
  <si>
    <t>сплит-система LS-HE09KRA2/LU-HE09KRA2</t>
  </si>
  <si>
    <t>LS-HE09KRA2</t>
  </si>
  <si>
    <t>2,64 (0,91~3,75)</t>
  </si>
  <si>
    <t>LU-HE09KRA2</t>
  </si>
  <si>
    <t>сплит-система LS-HE12KRA2/LU-HE12KRA2</t>
  </si>
  <si>
    <t>LS-HE12KRA2</t>
  </si>
  <si>
    <t>3,22 (1,29~3,84)</t>
  </si>
  <si>
    <t>3,22 (1,06~4,04)</t>
  </si>
  <si>
    <t>LU-HE12KRA2</t>
  </si>
  <si>
    <t>Инверторные сплит-системы настенного типа (R32/R410a, тепло/холод)</t>
  </si>
  <si>
    <t>Класс сезонной энергоэффекти А++ в режиме охлаждения, и A+ в режиме обогрева, высокоэффективный японский Full DC-инверторный компрессор, функция 3D Airflow, функция 1W StandBy, опциональное Wi-Fi управление, встроенный ионизатор воздуха, ИК Intellect пульт в комплекте</t>
  </si>
  <si>
    <t>сплит-система LS-HE09KSE2/LU-HE09KSE2</t>
  </si>
  <si>
    <t>LS-HE09KSE2</t>
  </si>
  <si>
    <t>2,64 (1,2~3,43)</t>
  </si>
  <si>
    <t>2,93 (0,82~3,87)</t>
  </si>
  <si>
    <t>(6,8 A++)</t>
  </si>
  <si>
    <t>(4,0 A+)</t>
  </si>
  <si>
    <t>10,3</t>
  </si>
  <si>
    <t>LU-HE09KSE2</t>
  </si>
  <si>
    <t>сплит-система LS-HE12KSE2/LU-HE12KSE2</t>
  </si>
  <si>
    <t xml:space="preserve"> LS-HE12KSE2</t>
  </si>
  <si>
    <t>3,52 (1,03~4,16)</t>
  </si>
  <si>
    <t>4,1 (0,88~4,78)</t>
  </si>
  <si>
    <t>(6,3 A++)</t>
  </si>
  <si>
    <t>10,9</t>
  </si>
  <si>
    <t>LU-HE12KSE2</t>
  </si>
  <si>
    <t>сплит-система LS-HE18KSE2/LU-HE18KSE2</t>
  </si>
  <si>
    <t xml:space="preserve"> LS-HE18KSE2</t>
  </si>
  <si>
    <t>5,28 (1,96~6,21)</t>
  </si>
  <si>
    <t>5,57 (1,29~6,98)</t>
  </si>
  <si>
    <t>(6,7 A++)</t>
  </si>
  <si>
    <t>14,3</t>
  </si>
  <si>
    <t>LU-HE18KSE2</t>
  </si>
  <si>
    <t>сплит-система LS-HE24KSE2/LU-HE24KSE2</t>
  </si>
  <si>
    <t>LS-HE24KSE2</t>
  </si>
  <si>
    <t>7,33 (3,05~8,44)</t>
  </si>
  <si>
    <t>7,62 (2,08~9,44)</t>
  </si>
  <si>
    <t>(6,4 A++)</t>
  </si>
  <si>
    <t>18,2</t>
  </si>
  <si>
    <t>LU-HE24KSE2</t>
  </si>
  <si>
    <t>52,4</t>
  </si>
  <si>
    <t>сплит-система LS-HE09KSA2/LU-HE09KSA2</t>
  </si>
  <si>
    <t>LS-HE09KSA2</t>
  </si>
  <si>
    <t>2,64 (0,57~3,61)</t>
  </si>
  <si>
    <t>2,93 (0,36~3,47)</t>
  </si>
  <si>
    <t>(4,1 A+)</t>
  </si>
  <si>
    <t>LU-HE09KSA2</t>
  </si>
  <si>
    <t xml:space="preserve"> 29,8</t>
  </si>
  <si>
    <t>сплит-система LS-HE12KSA2/LU-HE12KSA2</t>
  </si>
  <si>
    <t>LS-HE12KSA2</t>
  </si>
  <si>
    <t>3,52 (1,26~4,45)</t>
  </si>
  <si>
    <t>3,81 (1,07~4,86)</t>
  </si>
  <si>
    <t>(4,2 A+)</t>
  </si>
  <si>
    <t>LU-HE12KSA2</t>
  </si>
  <si>
    <t>31,9</t>
  </si>
  <si>
    <t>сплит-система LS-HE18KSA2/LU-HE18KSA2</t>
  </si>
  <si>
    <t>LS-HE18KSA2</t>
  </si>
  <si>
    <t>5,28 (1,90~6,13)</t>
  </si>
  <si>
    <t>5,57 (1,43~6,74)</t>
  </si>
  <si>
    <t>LU-HE18KSA2</t>
  </si>
  <si>
    <t>37,9</t>
  </si>
  <si>
    <t>сплит-система LS-HE24KSA2/LU-HE24KSA2</t>
  </si>
  <si>
    <t>LS-HE24KSA2</t>
  </si>
  <si>
    <t>7,03 (2,67~7,88)</t>
  </si>
  <si>
    <t>7,62 (2,08~9,14)</t>
  </si>
  <si>
    <t>LU-HE24KSA2</t>
  </si>
  <si>
    <t>Класс сезонной энергоэффекти А++ в режиме охлаждения, и A+ в режиме обогрева, высокоэффективный японский Full DC-инверторный компрессор, функция ECO, функция 3D Airflow, Wi-Fi управление,интеллектуальная система управления подсветкой, встроенный ионизатор воздуха, ИК RG10A пульт в комплекте</t>
  </si>
  <si>
    <t>сплит-система LS-HE09KAE2A/LU-HE09KAE2A</t>
  </si>
  <si>
    <t>LS-HE09KAE2A</t>
  </si>
  <si>
    <t>2,64 (1,03–3,30)</t>
  </si>
  <si>
    <t>(8,5 A+++)</t>
  </si>
  <si>
    <t>(4,6 A++)</t>
  </si>
  <si>
    <t>LU-HE09KAE2A</t>
  </si>
  <si>
    <t>сплит-система LS-HE12KAE2A/LU-HE12KAE2A</t>
  </si>
  <si>
    <t>LS-HE12KAE2A</t>
  </si>
  <si>
    <t>3,52 (1,38–4,31)</t>
  </si>
  <si>
    <t>3,81 (1,07–4,38)</t>
  </si>
  <si>
    <t>(8,5 A++)</t>
  </si>
  <si>
    <t>LU-HE12KAE2A</t>
  </si>
  <si>
    <t>сплит-система LS-HE09KAE2/LU-HE09KAE2</t>
  </si>
  <si>
    <t>LS-HE09KAE2</t>
  </si>
  <si>
    <t>2,64 (0,35–3,30)</t>
  </si>
  <si>
    <t>2,93 (0,32–3,72)</t>
  </si>
  <si>
    <t>LU-HE09KAE2</t>
  </si>
  <si>
    <t>сплит-система LS-HE12KAE2/LU-HE12KAE2</t>
  </si>
  <si>
    <t>LS-HE12KAE2</t>
  </si>
  <si>
    <t>3,52 (0,41–4,44)</t>
  </si>
  <si>
    <t>3,81 (0,36–4,36)</t>
  </si>
  <si>
    <t>(6,1 A++)</t>
  </si>
  <si>
    <t>LU-HE12KAE2</t>
  </si>
  <si>
    <t xml:space="preserve"> Прайс-лист  2022 года | обновлено 02.08.2022</t>
  </si>
  <si>
    <t>Сплит-системы серии BUSINESS | Полупромышленные сплит-системы</t>
  </si>
  <si>
    <t xml:space="preserve">       Общая сумма, руб.</t>
  </si>
  <si>
    <t>ВАША скидка</t>
  </si>
  <si>
    <t xml:space="preserve">Цена с учетом ВАШЕЙ скидки, руб. </t>
  </si>
  <si>
    <t>Стоимость услуги по адаптации до        -30˚С, руб.</t>
  </si>
  <si>
    <t>Стоимость услуги по адаптации до        -43˚С, руб.</t>
  </si>
  <si>
    <t>Инвертерные компактные кассетные сплит-системы
(проводной пульт в комплекте)</t>
  </si>
  <si>
    <t>LS-HE12BCOA2/LU-HE12UOA2/LZ-B4COBA</t>
  </si>
  <si>
    <t>блок внутренний LS-HE12BCOA2</t>
  </si>
  <si>
    <t>3,52(0,62~4,40)</t>
  </si>
  <si>
    <t>4,10(0,62~5,13)</t>
  </si>
  <si>
    <t>3,26 А (6,1 A++)</t>
  </si>
  <si>
    <t>3,87 А (4 А+)</t>
  </si>
  <si>
    <t>блок наружный LU-HE12UOA2/</t>
  </si>
  <si>
    <t xml:space="preserve">панель LZ-B4COBA </t>
  </si>
  <si>
    <t>LS-HE18BCTA2/LU-HE18UTA2/LZ-B4COBA</t>
  </si>
  <si>
    <t>блок внутренний LS-HE18BCTA2</t>
  </si>
  <si>
    <t>5,28(0,79~6,15)</t>
  </si>
  <si>
    <t>5,57(0,88~6,29)</t>
  </si>
  <si>
    <t>3,40 А (6,1 A++)</t>
  </si>
  <si>
    <t>3,92 А (4 А+)</t>
  </si>
  <si>
    <t>блок наружныйLU-HE18UTA2</t>
  </si>
  <si>
    <t>панель LZ-B4COBA</t>
  </si>
  <si>
    <t xml:space="preserve">Инвертерные кассетные сплит-системы
(проводной пульт в комплекте)   </t>
  </si>
  <si>
    <t>LS-HE24BMA2/LU-HE24UMA2/LZ-B4KBA</t>
  </si>
  <si>
    <t>блок внутренний LS-HE24BMA2</t>
  </si>
  <si>
    <t>7,03 (2,11~8,44)</t>
  </si>
  <si>
    <t>7,62 (2,29~9,14)</t>
  </si>
  <si>
    <t>2,91 С</t>
  </si>
  <si>
    <t>3.41 В</t>
  </si>
  <si>
    <t>блок наружный LU-HE24UMA2</t>
  </si>
  <si>
    <t>панель LZ-B4KBA</t>
  </si>
  <si>
    <t>LS-HE36BMA4A/LU-HE36UMA4A/LZ-B4UB</t>
  </si>
  <si>
    <t>блок внутренний LS-HE36BMA4</t>
  </si>
  <si>
    <t>10,55 (3,17~12,66)</t>
  </si>
  <si>
    <t>11,14 (3,34~13,36)</t>
  </si>
  <si>
    <t>3.61 A</t>
  </si>
  <si>
    <t>блок наружный LU-HE36UMA4</t>
  </si>
  <si>
    <t>LS-HE48BMA4/LU-HE48UMA4/LZ-B4KBA</t>
  </si>
  <si>
    <t>блок внутренний LS-HE48BMA4</t>
  </si>
  <si>
    <t>13,39 (4,02~16,07)</t>
  </si>
  <si>
    <t>14,65 (4,40~17,58)</t>
  </si>
  <si>
    <t>2,92 С</t>
  </si>
  <si>
    <t>3.51 В</t>
  </si>
  <si>
    <t>блок наружный LU-HE48UMA4</t>
  </si>
  <si>
    <t>LS-HE55BMA4/LU-HE55UMA4/LZ-B4KBA</t>
  </si>
  <si>
    <t>блок внутренний LS-HE55BMA4</t>
  </si>
  <si>
    <t>16,12 (4,84~19,34)</t>
  </si>
  <si>
    <t>17,00 (5,10~20,40)</t>
  </si>
  <si>
    <t>блок наружный LU-HE55UMA4</t>
  </si>
  <si>
    <t xml:space="preserve">Инвертерные напольно-потолочные сплит-системы
(проводной пульт в комплекте) </t>
  </si>
  <si>
    <t>LS-HE18TTA2/LU-HE18UTA2</t>
  </si>
  <si>
    <t>блок внутренний LS-HE18TTA2</t>
  </si>
  <si>
    <t>5,28(2,86~5,61)</t>
  </si>
  <si>
    <t>5,57(2,40~5,83)</t>
  </si>
  <si>
    <t>3,24 А (6,1 A++)</t>
  </si>
  <si>
    <t>3,71 А (4 A+)</t>
  </si>
  <si>
    <t>блок наружный LU-HE18UTA2</t>
  </si>
  <si>
    <t>LS-HE24TOA2/LU-HE24UOA2</t>
  </si>
  <si>
    <t>блок внутренний LS-HE24TOA2</t>
  </si>
  <si>
    <t>7,03(1,20~8,20)</t>
  </si>
  <si>
    <t>7,62(1,20~8,65)</t>
  </si>
  <si>
    <t>3,72 А (4 A+)</t>
  </si>
  <si>
    <t xml:space="preserve">блок наружный LU-HE24UOA2 </t>
  </si>
  <si>
    <t>LS-HE36TMA4/LU-HE36UMA4</t>
  </si>
  <si>
    <t>блок внутренний LS-HE36TMA4</t>
  </si>
  <si>
    <t>10,55(3,17~12,66)</t>
  </si>
  <si>
    <t>11,14(3,34~13,36)</t>
  </si>
  <si>
    <t>3.01 В</t>
  </si>
  <si>
    <t xml:space="preserve">блок наружный LU-HE36UMA4 </t>
  </si>
  <si>
    <t>LS-HE36TMA4A/LU-HE36UMA4A</t>
  </si>
  <si>
    <t>блок внутренний LS-HE36TMA4A</t>
  </si>
  <si>
    <t>2.64 В</t>
  </si>
  <si>
    <t>блок наружный LU-HE36UMA4A</t>
  </si>
  <si>
    <t>LS-HE48TMA4/LU-HE48UMA4</t>
  </si>
  <si>
    <t>блок внутренний LS-HE48TMA4</t>
  </si>
  <si>
    <t>14,07(4,22~16,88)</t>
  </si>
  <si>
    <t>14,65(4,40~17,58)</t>
  </si>
  <si>
    <t xml:space="preserve">блок наружный LU-HE48UMA4 </t>
  </si>
  <si>
    <t>LS-HE55TMA4/LU-HE55UMA4</t>
  </si>
  <si>
    <t>блок внутренний LS-HE55TMA4</t>
  </si>
  <si>
    <t>16,12(4,84~19,34)</t>
  </si>
  <si>
    <t>17,00(5,10~20,40)</t>
  </si>
  <si>
    <t>3.62 A</t>
  </si>
  <si>
    <t xml:space="preserve">блок наружный LU-HE55UMA4 </t>
  </si>
  <si>
    <t>Инвертерные канальные сплит-системы
(проводной пульт в комплекте)</t>
  </si>
  <si>
    <t>LS-HE12DOA2/LU-HE12UOA2</t>
  </si>
  <si>
    <t>блок внутренний LS-HE12DOA2</t>
  </si>
  <si>
    <t>3,52(0,53~3,75)</t>
  </si>
  <si>
    <t>3,81(1,00~3,99)</t>
  </si>
  <si>
    <t>3,01 B (5,6 A+)</t>
  </si>
  <si>
    <t>3,85 A (4 A+)</t>
  </si>
  <si>
    <t xml:space="preserve">блок наружный LU-HE12UOA2 </t>
  </si>
  <si>
    <t>LS-HE18DTA2/LU-HE18UTA2</t>
  </si>
  <si>
    <t>блок внутренний LS-HE18DTA2</t>
  </si>
  <si>
    <t>5,28(1,23~6,15)</t>
  </si>
  <si>
    <t>5,86(1,79~7,03)</t>
  </si>
  <si>
    <t>3,22 А (6,1 A++)</t>
  </si>
  <si>
    <t>LS-HE24DOA2/LU-HE24UOA2</t>
  </si>
  <si>
    <t>блок внутренний LS-HE24DOA2</t>
  </si>
  <si>
    <t>7,03(1,99~8,21)</t>
  </si>
  <si>
    <t>7,62(2,40~8,65)</t>
  </si>
  <si>
    <t>LS-HE36DOA4/LU-HE36UMA4</t>
  </si>
  <si>
    <t>блок внутренний LS-HE36DOA4</t>
  </si>
  <si>
    <t>2,94 С</t>
  </si>
  <si>
    <t>LS-HE48DOA4/LU-HE48UMA4</t>
  </si>
  <si>
    <t>блок внутренний LS-HE48DOA4</t>
  </si>
  <si>
    <t>2,71 D</t>
  </si>
  <si>
    <t>LS-HE55DOA4/LU-HE55UMA4</t>
  </si>
  <si>
    <t>блок внутренний LS-HE55DOA4</t>
  </si>
  <si>
    <t>2,61 D</t>
  </si>
  <si>
    <t>Колонные сплит-системы 
(беспроводной пульт Intellect в комплекте)</t>
  </si>
  <si>
    <t>LS-H24SKA2/LU-H24SKA2</t>
  </si>
  <si>
    <t>блок внутренний LS-H24SKA2</t>
  </si>
  <si>
    <t>7,62+2,34</t>
  </si>
  <si>
    <t>3,05 D</t>
  </si>
  <si>
    <t>блок наружный LU-H24SKA2</t>
  </si>
  <si>
    <t>LS-H48SKA4/LU-H48SKA4</t>
  </si>
  <si>
    <t>блок внутренний LS-H48SKA4</t>
  </si>
  <si>
    <t>15,24+3,52</t>
  </si>
  <si>
    <t>3,01 D</t>
  </si>
  <si>
    <t>блок наружный LU-H48SKA4</t>
  </si>
  <si>
    <t>LS-H55SKA4/LU-H55SKA4</t>
  </si>
  <si>
    <t>блок внутренний LS-H55SKA4</t>
  </si>
  <si>
    <t>18,17+3,52</t>
  </si>
  <si>
    <t>3,43 B</t>
  </si>
  <si>
    <t>блок наружный LU-H55SKA4</t>
  </si>
  <si>
    <t xml:space="preserve"> Прайс-лист  2022 года | обновлено 01.08.2022</t>
  </si>
  <si>
    <t>Сплит-системы серии BUSINESS | Полупромышленные сплит-системы_2022</t>
  </si>
  <si>
    <t>LS-HE12BCWA2/LU-HE12UWA2/LZ-B4COBA</t>
  </si>
  <si>
    <t>блок внутренний LS-HE12BCWA2</t>
  </si>
  <si>
    <t>3,66(1,54~4,03)</t>
  </si>
  <si>
    <t>4,25(1,74~4,65)</t>
  </si>
  <si>
    <t>3,26 А (6,4 A++)</t>
  </si>
  <si>
    <t>3,87 А (4,4 А+)</t>
  </si>
  <si>
    <t>блок наружный LU-HE12UWA2/</t>
  </si>
  <si>
    <t>LS-HE18BCWA2/LU-HE18UWA2/LZ-B4COBA</t>
  </si>
  <si>
    <t>блок внутренний LS-HE18BCWA2</t>
  </si>
  <si>
    <t>5,28(2,20~5,71)</t>
  </si>
  <si>
    <t>5,57(2,27~6,01)</t>
  </si>
  <si>
    <t>блок наружныйLU-HE18UWA2</t>
  </si>
  <si>
    <t>LS-HE24BVA2/LU-HE24UVA2/LZ-B4UB</t>
  </si>
  <si>
    <t>блок внутренний LS-HE24BVA2</t>
  </si>
  <si>
    <t>7,47 (2,81~7,68)</t>
  </si>
  <si>
    <t>7,91 (3,08~8,35)</t>
  </si>
  <si>
    <t>3 B</t>
  </si>
  <si>
    <t>4 A</t>
  </si>
  <si>
    <t>блок наружный LU-HE24UVA2</t>
  </si>
  <si>
    <t>панель LZ-B4UB</t>
  </si>
  <si>
    <t>LS-HE36BVA4/LU-HE36UVA4/LZ-B4UB</t>
  </si>
  <si>
    <t>блок внутренний LS-HE36BVA4</t>
  </si>
  <si>
    <t>11,14 (4,25~11,58)</t>
  </si>
  <si>
    <t>11,87 (4,84~12,75)</t>
  </si>
  <si>
    <t>2.9 С</t>
  </si>
  <si>
    <t>блок наружный LU-HE36UVA4</t>
  </si>
  <si>
    <t>LS-HE48BVA4/LU-HE48UVA4/LZ-B4UB</t>
  </si>
  <si>
    <t>блок внутренний LS-HE48BVA4</t>
  </si>
  <si>
    <t>13,92 (5,42~14,65)</t>
  </si>
  <si>
    <t>15,53 (6,30~17,00)</t>
  </si>
  <si>
    <t>2.5 E</t>
  </si>
  <si>
    <t>3.2 C</t>
  </si>
  <si>
    <t>блок наружный LU-HE48UVA4</t>
  </si>
  <si>
    <t>LS-HE55BVA4/LU-HE55UVA4/LZ-B4UB</t>
  </si>
  <si>
    <t>блок внутренний LS-HE55BVA4</t>
  </si>
  <si>
    <t>16,12 (7,33~17,58)</t>
  </si>
  <si>
    <t>17,58 (7,03~19,34)</t>
  </si>
  <si>
    <t>2.55 E</t>
  </si>
  <si>
    <t>3.58 В</t>
  </si>
  <si>
    <t>блок наружный LU-HE55UVA4</t>
  </si>
  <si>
    <t>LS-HE18TWA2/LU-HE18UWA2</t>
  </si>
  <si>
    <t>блок внутренний LS-HE18TWA2</t>
  </si>
  <si>
    <t>5,28 (2,20~5,71)</t>
  </si>
  <si>
    <t>5,86 (2,40~6,30)</t>
  </si>
  <si>
    <t>3.24 А (6,1 A++)</t>
  </si>
  <si>
    <t>3.71 А (4 A+)</t>
  </si>
  <si>
    <t>блок наружный LU-HE18UWA2</t>
  </si>
  <si>
    <t>LS-HE24TWA2/LU-HE24UWA2</t>
  </si>
  <si>
    <t>блок внутренний LS-HE24TWA2</t>
  </si>
  <si>
    <t>7,33 (3,22~7,97)</t>
  </si>
  <si>
    <t>8,50 (3,46~8,94)</t>
  </si>
  <si>
    <t>3.40 А (6.1 A++)</t>
  </si>
  <si>
    <t>3.72 А (4 A+)</t>
  </si>
  <si>
    <t>блок наружный LU-HE24UWA2</t>
  </si>
  <si>
    <t>LS-HE36TVA4/LU-HE36UVA4</t>
  </si>
  <si>
    <t>блок внутренний LS-HE36TVA4</t>
  </si>
  <si>
    <t>2.9 C</t>
  </si>
  <si>
    <t>LS-HE48TVA4/LU-HE48UVA4</t>
  </si>
  <si>
    <t>блок внутренний LS-HE48TVA4</t>
  </si>
  <si>
    <t>14,07 (3,52~14,24)</t>
  </si>
  <si>
    <t>LS-HE55TVA4/LU-HE55UVA4</t>
  </si>
  <si>
    <t>блок внутренний LS-HE55TVA4</t>
  </si>
  <si>
    <t>17,88 (7,18~19,64)</t>
  </si>
  <si>
    <t>3.35 C</t>
  </si>
  <si>
    <t>LS-HE12DWA2/LU-HE12UWA2</t>
  </si>
  <si>
    <t>блок внутренний LS-HE12DWA2</t>
  </si>
  <si>
    <t>3,66 (1,54–4,03)</t>
  </si>
  <si>
    <t>4,25 (1,74–4,65)</t>
  </si>
  <si>
    <t>3,01 B (6.1 A++)</t>
  </si>
  <si>
    <t>блок наружный LU-HE12UWA2</t>
  </si>
  <si>
    <t>LS-HE18DWA2/LU-HE18UWA2</t>
  </si>
  <si>
    <t>блок внутренний LS-HE18DWA2</t>
  </si>
  <si>
    <t>5,28 (2,2–5,71)</t>
  </si>
  <si>
    <t>5,57 (2,27–6,01)</t>
  </si>
  <si>
    <t>LS-HE24DWA2/LU-HE24UWA2</t>
  </si>
  <si>
    <t>блок внутренний LS-HE24DWA2</t>
  </si>
  <si>
    <t>7,33 (3,22–7,97)</t>
  </si>
  <si>
    <t>8,50 (3,46–8,94)</t>
  </si>
  <si>
    <t>LS-HE36DVA4/LU-HE36UVA4</t>
  </si>
  <si>
    <t>блок внутренний LS-HE36DVA4</t>
  </si>
  <si>
    <t>11,14 (4,25–11,58)</t>
  </si>
  <si>
    <t>11,87 (4,84–12,75)</t>
  </si>
  <si>
    <t>4.1 А</t>
  </si>
  <si>
    <t>LS-HE48DVA4/LU-HE48UVA4</t>
  </si>
  <si>
    <t>блок внутренний LS-HE48DVA4</t>
  </si>
  <si>
    <t>14,07 (3,52–14,30)</t>
  </si>
  <si>
    <t>15,53 (6,30–17,00)</t>
  </si>
  <si>
    <t>2.6 D</t>
  </si>
  <si>
    <t>3.8 A</t>
  </si>
  <si>
    <t>LS-HE55DVA4/LU-HE55UVA4</t>
  </si>
  <si>
    <t>блок внутренний LS-HE55DVA4</t>
  </si>
  <si>
    <t>16,12 (7,33–17,58)</t>
  </si>
  <si>
    <t>18,76 (7,77–20,51)</t>
  </si>
  <si>
    <t>2,55 D</t>
  </si>
  <si>
    <t>3,9 A</t>
  </si>
  <si>
    <t>Канальные сплит-системы большой мощности 
(проводной пульт в комплекте)</t>
  </si>
  <si>
    <t>LS-H96DMA4/LU-H96DMA4</t>
  </si>
  <si>
    <t>блок внутренний LS-H96DMA4</t>
  </si>
  <si>
    <t>2,93 C</t>
  </si>
  <si>
    <t>3,02 D</t>
  </si>
  <si>
    <t>блок наружный LU-H96DMA4</t>
  </si>
  <si>
    <t>LS-HE96DTA4/LU-HE96DTA4</t>
  </si>
  <si>
    <t>блок внутренний LS-HE96DTA4</t>
  </si>
  <si>
    <t>3,8 D</t>
  </si>
  <si>
    <t>4,62 (A++)</t>
  </si>
  <si>
    <t>блок наружный LU-HE96DTA4</t>
  </si>
  <si>
    <t>LS-H150DIA4/LU-H150DIA4</t>
  </si>
  <si>
    <t>блок внутренний LS-H150DIA4</t>
  </si>
  <si>
    <t>2,70 D</t>
  </si>
  <si>
    <t>2,99 D</t>
  </si>
  <si>
    <t>блок наружный LU-H150DIA4</t>
  </si>
  <si>
    <t>LS-H192DIA4/LU-H192DIA4</t>
  </si>
  <si>
    <t>блок внутренний LS-H192DIA4</t>
  </si>
  <si>
    <t>2,56 E</t>
  </si>
  <si>
    <t>3,04 D</t>
  </si>
  <si>
    <t>блок наружный LU-H192DIA4</t>
  </si>
  <si>
    <t>LS-H24SKA2A/LU-H24SKA2A</t>
  </si>
  <si>
    <t>3,2 C</t>
  </si>
  <si>
    <t>LS-H48SKA4A/LU-H48SKA4A</t>
  </si>
  <si>
    <t>блок внутренний LS-H48SKA4A</t>
  </si>
  <si>
    <t>15,24 + 3,52</t>
  </si>
  <si>
    <t>блок наружный LU-H48SKA4A</t>
  </si>
  <si>
    <t>LS-H55SKA4A/LU-H55SKA4A</t>
  </si>
  <si>
    <t>блок внутренний LS-H55SKA4A</t>
  </si>
  <si>
    <t>18,17 + 3,52</t>
  </si>
  <si>
    <t>блок наружный LU-H55SKA4A</t>
  </si>
  <si>
    <t>Мультисплит-системы серии HOME</t>
  </si>
  <si>
    <t xml:space="preserve">Цена с   учетом ВАШЕЙ скидки, руб.
</t>
  </si>
  <si>
    <t xml:space="preserve">Сумма с учетом ВАШЕЙ скидки, руб.
</t>
  </si>
  <si>
    <t>SEER</t>
  </si>
  <si>
    <t>SCOP</t>
  </si>
  <si>
    <t>\</t>
  </si>
  <si>
    <t>Наружные блоки мультисплит-систем eMagic Inverter</t>
  </si>
  <si>
    <t xml:space="preserve">Наружные блоки мультисплит-систем eMagic Inverter  R32/R410a   (компрессоры GMCC)                                                     </t>
  </si>
  <si>
    <t>блок наружный LU-2HE14FOE2 (нет поставок)</t>
  </si>
  <si>
    <t>4,10(1,44~4,79)</t>
  </si>
  <si>
    <t>4,40(1,50~4,91)</t>
  </si>
  <si>
    <t>6,8 A++</t>
  </si>
  <si>
    <t>блок наружный LU-2HE18FME2 (нет поставок)</t>
  </si>
  <si>
    <t>5,28(2,05~6,86)</t>
  </si>
  <si>
    <t>5,57(2,35~7,24)</t>
  </si>
  <si>
    <t>6,1 A+</t>
  </si>
  <si>
    <t>блок наружный LU-3HE21FME2 (нет поставок)</t>
  </si>
  <si>
    <t>6,15(1,95~6,83)</t>
  </si>
  <si>
    <t>6,59(1,45~6,86)</t>
  </si>
  <si>
    <t>блок наружный LU-3HE27FME2 (нет поставок)</t>
  </si>
  <si>
    <t>7,91(2,89~8,49)</t>
  </si>
  <si>
    <t>8,21(1,99~8,49)</t>
  </si>
  <si>
    <t>блок наружный LU-2HE14FVE2</t>
  </si>
  <si>
    <t>4,10 (1,47~4,69)</t>
  </si>
  <si>
    <t>4,40 (1,61~4,84)</t>
  </si>
  <si>
    <t>3,8 A+</t>
  </si>
  <si>
    <t>блок наружный LU-2HE18FVE2</t>
  </si>
  <si>
    <t>5,28 (2,23~5,57)</t>
  </si>
  <si>
    <t>5,57 (2,34~5,63)</t>
  </si>
  <si>
    <t>блок наружный LU-3HE21FVE2</t>
  </si>
  <si>
    <t>6,15 (1,99~6,59)</t>
  </si>
  <si>
    <t>6,45 (1,99~6,51)</t>
  </si>
  <si>
    <t>блок наружный LU-3HE27FVE2</t>
  </si>
  <si>
    <t>7,91 (1,90~8,50)</t>
  </si>
  <si>
    <t>7,91 (2,34~8,79)</t>
  </si>
  <si>
    <t>блок наружный LU-4HE28FME2</t>
  </si>
  <si>
    <t>8,21(2,05~9,85)</t>
  </si>
  <si>
    <t>8,79(2,35~10,55)</t>
  </si>
  <si>
    <t>блок наружный LU-4HE36FME2</t>
  </si>
  <si>
    <t>10,55(2,05~10,55)</t>
  </si>
  <si>
    <t>10,55(2,35~11,14)</t>
  </si>
  <si>
    <t>блок наружный LU-5HE42FME2</t>
  </si>
  <si>
    <t>12,31(2,05~14,07)</t>
  </si>
  <si>
    <t>12,31(2,35~14,51)</t>
  </si>
  <si>
    <t>3,8 A</t>
  </si>
  <si>
    <t>Внутренние блоки eMagic Inverter</t>
  </si>
  <si>
    <t>Настенные внутренние блоки eMagic Inverter</t>
  </si>
  <si>
    <t xml:space="preserve">Скрытый дисплей, двойной автоспринг, низкий уровень шума, ИК пульт Intellect в комплекте, дополнительные фильтры (опция), антикоррозийное покрытие Golden Fin. </t>
  </si>
  <si>
    <t>блок внутренний LS-MHE09KOA2A</t>
  </si>
  <si>
    <t>блок внутренний LS-MHE12KVE2</t>
  </si>
  <si>
    <t>блок внутренний LS-MHE18KVE2</t>
  </si>
  <si>
    <t>блок внутренний LS-MHE24KVE2</t>
  </si>
  <si>
    <t>блок внутренний LS-MHE12KOA2A (нет поставок)</t>
  </si>
  <si>
    <t>блок внутренний LS-MHE18KOA2A (нет поставок)</t>
  </si>
  <si>
    <t>блок внутренний LS-MHE24KOA2A (нет поставок)</t>
  </si>
  <si>
    <t xml:space="preserve">Кассетные внутренние блоки eMagic Inverter </t>
  </si>
  <si>
    <t>Евроразмер 600х600 мм. LED-дисплей, антикоррозийное покрытие Golden Fin, проводной пульт в комплекте.</t>
  </si>
  <si>
    <t>LS-MHE09BOA2/LZ-B4COBA</t>
  </si>
  <si>
    <t>блок внутренний LS-MHE09BOA2</t>
  </si>
  <si>
    <t>LS-MHE12BVE2/LZ-B4COBA</t>
  </si>
  <si>
    <t>блок внутренний LS-MHE12BVE2</t>
  </si>
  <si>
    <t>LS-MHE18BVE2/LZ-B4COBA</t>
  </si>
  <si>
    <t>блок внутренний LS-MHE18BVE2</t>
  </si>
  <si>
    <t>LS-MHE12BOA2/LZ-B4COBA (нет поставок)</t>
  </si>
  <si>
    <t>блок внутренний LS-MHE12BOA2</t>
  </si>
  <si>
    <t>LS-MHE18BOA2/LZ-B4COBA (нет поставок)</t>
  </si>
  <si>
    <t>блок внутренний LS-MHE18BOA2</t>
  </si>
  <si>
    <t>Канальные внутренние блоки eMagic Inverter (40 - 60 Па)</t>
  </si>
  <si>
    <t>Возможность подмеса свежего воздуха, антикоррозийное покрытие Golden Fin, проводной пульт в комплекте.</t>
  </si>
  <si>
    <t>блок внутренний LS-MHE07DOA2</t>
  </si>
  <si>
    <t>блок внутренний LS-MHE09DOA2</t>
  </si>
  <si>
    <t>блок внутренний LS-MHE12DVE2</t>
  </si>
  <si>
    <t>блок внутренний LS-MHE18DVE2</t>
  </si>
  <si>
    <t>блок внутренний LS-MHE12DOA2 (нет поставок)</t>
  </si>
  <si>
    <t>блок внутренний LS-MHE18DOA2 (нет поставок)</t>
  </si>
  <si>
    <t>* фильтры предназначены для следующих серий кондиционеров: Inverto, Rational, Cool+, Emagic Inverter настенные</t>
  </si>
  <si>
    <t xml:space="preserve"> Прайс-лист  2022 года | обновлено 07.07.2022</t>
  </si>
  <si>
    <t xml:space="preserve">                                                          Тепловые насосы Heat Pump</t>
  </si>
  <si>
    <t xml:space="preserve">            Общая сумма, руб.</t>
  </si>
  <si>
    <t>Доп. ТЭН, кВт</t>
  </si>
  <si>
    <t>Цена за единицу товара, руб.</t>
  </si>
  <si>
    <t>нагрев*</t>
  </si>
  <si>
    <t>охлаждение*</t>
  </si>
  <si>
    <t>Наружные блоки систем Heat Pump, R32</t>
  </si>
  <si>
    <t>Класс эффективности А, передовые японские технологии, работа в режиме обогрева и охлаждения.</t>
  </si>
  <si>
    <t>Блок наружный LUM-HE040NE2-PC</t>
  </si>
  <si>
    <t>Блок наружный LUM-HE060NE2-PC</t>
  </si>
  <si>
    <t>Блок наружный LUM-HE080NE2-PC</t>
  </si>
  <si>
    <t>Блок наружный LUM-HE100NE2-PC</t>
  </si>
  <si>
    <t>Блок наружный LUM-HE120NE2-PC</t>
  </si>
  <si>
    <t>Блок наружный LUM-HE140NE2-PC</t>
  </si>
  <si>
    <t>Блок наружный LUM-HE160NE2-PC</t>
  </si>
  <si>
    <t>Блок наружный LUM-HE120NE4-PC</t>
  </si>
  <si>
    <t>Блок наружный LUM-HE140NE4-PC</t>
  </si>
  <si>
    <t>Блок наружный LUM-HE160NE4-PC</t>
  </si>
  <si>
    <t xml:space="preserve">*Параметры работы в режиме обогрева указаны при температуре наружного воздуха 7°С, 85% влажности и температуре воды 35°С </t>
  </si>
  <si>
    <t>*Параметры работы в режиме охлаждения указаны при температуре наружного воздуха 35°С и температуре воды 18°С</t>
  </si>
  <si>
    <t xml:space="preserve"> Гидравлические модули систем Heat Pump</t>
  </si>
  <si>
    <t>.</t>
  </si>
  <si>
    <t>Блок внутренний LSM-H060NE2-PC</t>
  </si>
  <si>
    <t>Блок внутренний LSM-H100NE2-PC</t>
  </si>
  <si>
    <t>Блок внутренний LSM-H160NE2-PC</t>
  </si>
  <si>
    <t>Блок внутренний LSM-H060NE2-PC1</t>
  </si>
  <si>
    <t>Блок внутренний LSM-H100NE2-PC1</t>
  </si>
  <si>
    <t>Блок внутренний LSM-H160NE2-PC1</t>
  </si>
  <si>
    <t>Блок внутренний LSM-H060NE4-PC3</t>
  </si>
  <si>
    <t>Блок внутренний LSM-H100NE4-PC3</t>
  </si>
  <si>
    <t>Блок внутренний LSM-H160NE4-PC3</t>
  </si>
  <si>
    <t>Блок внутренний LSM-H100NE2-190W-PC1</t>
  </si>
  <si>
    <t>Блок внутренний LSM-H160NE2-240W-PC1</t>
  </si>
  <si>
    <t>Блок внутренний LSM-H100NE2-240W-PC1</t>
  </si>
  <si>
    <t xml:space="preserve"> Моноблоки (наружные блоки) системы Heat Pump, R32</t>
  </si>
  <si>
    <t>Блок наружный LUM-HE040NE2-PC-PT</t>
  </si>
  <si>
    <t>–/3</t>
  </si>
  <si>
    <t>Блок наружный LUM-HE060NE2-PC-PT</t>
  </si>
  <si>
    <t>Блок наружный LUM-HE080NE2-PC-PT</t>
  </si>
  <si>
    <t>Блок наружный LUM-HE100NE2-PC-PT</t>
  </si>
  <si>
    <t>–/ 3</t>
  </si>
  <si>
    <t>Блок наружный LUM-HE120NE2-PC-PT</t>
  </si>
  <si>
    <t>Блок наружный LUM-HE140NE2-PC-PT</t>
  </si>
  <si>
    <t>Блок наружный LUM-HE160NE2-PC-PT</t>
  </si>
  <si>
    <t>Блок наружный LUM-HE120NE4-PC-PT</t>
  </si>
  <si>
    <t>–/9</t>
  </si>
  <si>
    <t>Блок наружный LUM-HE140NE4-PC-PT</t>
  </si>
  <si>
    <t>Блок наружный LUM-HE160NE4-PC-PT</t>
  </si>
  <si>
    <t>Блок наружный LUM-HE180NE4-PC-PT</t>
  </si>
  <si>
    <t>Блок наружный LUM-HE220NE4-PC-PT</t>
  </si>
  <si>
    <t>Блок наружный LUM-HE260NE4-PC-PT</t>
  </si>
  <si>
    <t>Блок наружный LUM-HE300NE4-PC-PT</t>
  </si>
  <si>
    <t>Двухтрубные и трехтрубные мультизональные системы LMV</t>
  </si>
  <si>
    <t>Цена за единицу товара</t>
  </si>
  <si>
    <t>EER</t>
  </si>
  <si>
    <t>COP</t>
  </si>
  <si>
    <t>Наружные блоки (LUM)</t>
  </si>
  <si>
    <t>Широкий диапазон рабочих температур (охлаждение: от -15˚С до +43˚С; обогрев: от -15˚С до +27˚С), максимальный перепад высот от наружного до самого дальнего внутренного блока до 20 м, инверторный компрессор со сдвоенным ротором, максимальная длина трубопровода до 70 м</t>
  </si>
  <si>
    <t>Компактные мультизональные системы 
LMV-IceCore Mini</t>
  </si>
  <si>
    <t>Блок наружный LUM-HE120ANA4-M</t>
  </si>
  <si>
    <t>4,01 / A</t>
  </si>
  <si>
    <t>4,51 / A</t>
  </si>
  <si>
    <t>Блок наружный LUM-HE140ANA4-M</t>
  </si>
  <si>
    <t>Блок наружный LUM-HE160ANA4-M</t>
  </si>
  <si>
    <t>Широкий диапазон рабочих температур (охлаждение: от -5˚С до +55˚С; обогрев: от -15˚С до +27˚С), максимальный перепад высот от наружного до самого дальнего внутренного блока до 20 м, инверторный компрессор со сдвоенным ротором, максимальная длина трубопровода до 70 м</t>
  </si>
  <si>
    <t>Компактные мультизональные системы 
LMV-IceCore Mini C</t>
  </si>
  <si>
    <t>Блок наружный LUM-HE80ATA2-M</t>
  </si>
  <si>
    <t>Блок наружный LUM-HE100ATA2-M</t>
  </si>
  <si>
    <t>Блок наружный LUM-HE120ATA2-M</t>
  </si>
  <si>
    <t>5,01 / A</t>
  </si>
  <si>
    <t>Блок наружный LUM-HE140ATA2-M</t>
  </si>
  <si>
    <t>Блок наружный LUM-HE160ATA2-M</t>
  </si>
  <si>
    <t>Широкий диапазон рабочих температур: в режиме охлаждения от -15˚С до +43˚С; обогрева от -20˚С до +24˚С. Максимальный перепад высот от наружного до самого дальнего внутренного блока до 30 м, высокоэффективный инверторный компрессор с двойным ротором, общая длина трубопровода до 150 м, коэффициент эффективности работы в режиме охлаждения до 3,64.</t>
  </si>
  <si>
    <t>Мультизональные системы LMV-Citadel V6, 
индвидуальные системы</t>
  </si>
  <si>
    <t>Блок наружный LUM-HE200ATA4-C</t>
  </si>
  <si>
    <t>LUM-HD335AHA4-pro</t>
  </si>
  <si>
    <t>Блок наружный LUM-HE224ATA4-C</t>
  </si>
  <si>
    <t>LUM-HD450AHA4-pro</t>
  </si>
  <si>
    <t>Блок наружный LUM-HE260ATA4-C</t>
  </si>
  <si>
    <t>Блок наружный LUM-HE280ATA4-C</t>
  </si>
  <si>
    <t>LUM-HD280AHA4-pro</t>
  </si>
  <si>
    <t>Блок наружный LUM-HE335ATA4-C</t>
  </si>
  <si>
    <t>Широкий диапазон рабочих температур: в режиме охлаждения от -5˚С до +45˚С; обогрева от -15˚С до +24˚С. Максимальный перепад высот от наружного до самого дальнего внутренного блока до 30 м, высокоэффективный инверторный компрессор MITSUBISHI с двойным ротором, общая длина трубопровода до 250 м, коэффициент эффективности работы в режиме охлаждения до 3,43.</t>
  </si>
  <si>
    <t>Мультизональные системы LMV-Citadel, 
индвидуальные системы</t>
  </si>
  <si>
    <t xml:space="preserve">объем </t>
  </si>
  <si>
    <t>Ш</t>
  </si>
  <si>
    <t>Д</t>
  </si>
  <si>
    <t>В</t>
  </si>
  <si>
    <t>Блок наружный LUM-HE400ALA4-C</t>
  </si>
  <si>
    <t>Блок наружный LUM-HE450ALA4-C</t>
  </si>
  <si>
    <t>Широкий диапазон рабочих температур: в режиме охлаждения от -5˚С до +54˚С; обогрева: от -25˚С до +24˚С. Максимальный перепад высот от наружного до самого дальнего внутренного блока до 110 м, высокоэффективный инверторный компрессор HITACHI, общая длина трубопровода до 1000 м, коэффициент эффективности работы в режиме охлаждения до 3,50.</t>
  </si>
  <si>
    <t>блок наружный LUM-HE500AOA4-C</t>
  </si>
  <si>
    <t>блок наружный LUM-HE560AOA4-C</t>
  </si>
  <si>
    <t>блок наружный LUM-HE615AOA4-C</t>
  </si>
  <si>
    <t>блок наружный LUM-HE670AOA4-C</t>
  </si>
  <si>
    <t>блок наружный LUM-HE730AOA4-C</t>
  </si>
  <si>
    <t>блок наружный LUM-HE785AOA4-C</t>
  </si>
  <si>
    <t>блок наружный LUM-HE850AOA4-C</t>
  </si>
  <si>
    <t>блок наружный LUM-HE900AOA4-C</t>
  </si>
  <si>
    <t>Широкий диапазон рабочих температур (охлаждение: от -15˚С до +54˚С; обогрев: от -25˚С до +24˚С), технология Full DC Inverter, максимальный перепад высот от наружного до самого дальнего внутренного блока до 90 м, высокоэффективный инверторный компрессор Hitachi, общая длина трубопровода до 1000 м, коэффициент эффективности работы в режиме охлаждения до 4,75 (А)</t>
  </si>
  <si>
    <t>Мультизональные системы LMV-Alliance V6, 
модульные системы с компрессором 
High Efficiency Enhanced Vapor Injection (EVI) Compressor</t>
  </si>
  <si>
    <t>Блок наружный LUM-HE252ATA4-A</t>
  </si>
  <si>
    <t>Блок наружный LUM-HE280ATA4-A</t>
  </si>
  <si>
    <t>Блок наружный LUM-HE335ATA4-A</t>
  </si>
  <si>
    <t>Блок наружный LUM-HE400ATA4-A</t>
  </si>
  <si>
    <t>Блок наружный LUM-HE450ATA4-A</t>
  </si>
  <si>
    <t>Блок наружный LUM-HE500ATA4-A</t>
  </si>
  <si>
    <t>Блок наружный LUM-HE560ATA4-A</t>
  </si>
  <si>
    <t>Блок наружный LUM-HE615ATA4-A</t>
  </si>
  <si>
    <t>Блок наружный LUM-HE670ATA4-A</t>
  </si>
  <si>
    <t>Блок наружный LUM-HE730ATA4-A</t>
  </si>
  <si>
    <t>Блок наружный LUM-HE785ATA4-A</t>
  </si>
  <si>
    <t>Блок наружный LUM-HE850ATA4-A</t>
  </si>
  <si>
    <t>Блок наружный LUM-HE900ATA4-A</t>
  </si>
  <si>
    <t>Широкий диапазон рабочих температур (охлаждение: от -15˚С до +55˚С), максимальный перепад высот от наружного до самого дальнего внутренного блока до 90 м, высокоэффективный инверторный компрессор, общая длина трубопровода до 1000 м, коэффициент эффективности работы в режиме охлаждения до 4,33 (А)</t>
  </si>
  <si>
    <t>Мультизональные системы LMV-VC PRO, 
модульные системы работающие в режиме только охлаждения</t>
  </si>
  <si>
    <t>Блок наружный LUM-HE224AUA4-A</t>
  </si>
  <si>
    <t>Блок наружный LUM-HE280AUA4-A</t>
  </si>
  <si>
    <t>Блок наружный LUM-HE335AUA4-A</t>
  </si>
  <si>
    <t>Блок наружный LUM-HE400AUA4-A</t>
  </si>
  <si>
    <t>Блок наружный LUM-HE450AUA4-A</t>
  </si>
  <si>
    <t>Блок наружный LUM-HE500AUA4-A</t>
  </si>
  <si>
    <t>Блок наружный LUM-HE560AUA4-A</t>
  </si>
  <si>
    <t>Блок наружный LUM-HE615AUA4-A</t>
  </si>
  <si>
    <t>Блок наружный LUM-HE670AUA4-A</t>
  </si>
  <si>
    <t>Блок наружный LUM-HE730AUA4-A</t>
  </si>
  <si>
    <t>Блок наружный LUM-HE785AUA4-A</t>
  </si>
  <si>
    <t>Блок наружный LUM-HE850AUA4-A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</si>
</sst>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67"/>
  <sheetViews>
    <sheetView tabSelected="1" workbookViewId="0" topLeftCell="A1">
      <selection activeCell="B69" sqref="B69"/>
    </sheetView>
  </sheetViews>
  <sheetFormatPr defaultColWidth="9.00390625" defaultRowHeight="12.75"/>
  <cols>
    <col min="3" max="3" width="17.75390625" style="0" customWidth="1"/>
  </cols>
  <sheetData>
    <row r="3" ht="12.75">
      <c r="B3" t="s">
        <v>323</v>
      </c>
    </row>
    <row r="6" ht="12.75">
      <c r="B6" t="s">
        <v>324</v>
      </c>
    </row>
    <row r="8" spans="2:12" ht="12.75">
      <c r="B8" t="s">
        <v>325</v>
      </c>
      <c r="C8">
        <v>0</v>
      </c>
      <c r="D8" t="s">
        <v>326</v>
      </c>
      <c r="F8">
        <f>R67</f>
        <v>0</v>
      </c>
      <c r="G8" t="s">
        <v>327</v>
      </c>
      <c r="I8">
        <f>S67</f>
        <v>0</v>
      </c>
      <c r="J8" t="s">
        <v>328</v>
      </c>
      <c r="L8">
        <f>T67</f>
        <v>0</v>
      </c>
    </row>
    <row r="11" spans="2:17" ht="12.75">
      <c r="B11" t="s">
        <v>329</v>
      </c>
      <c r="C11" t="s">
        <v>330</v>
      </c>
      <c r="D11" t="s">
        <v>331</v>
      </c>
      <c r="F11" t="s">
        <v>332</v>
      </c>
      <c r="H11" t="s">
        <v>333</v>
      </c>
      <c r="I11" t="s">
        <v>334</v>
      </c>
      <c r="J11" t="s">
        <v>335</v>
      </c>
      <c r="K11" t="s">
        <v>325</v>
      </c>
      <c r="L11" t="s">
        <v>336</v>
      </c>
      <c r="M11" t="s">
        <v>337</v>
      </c>
      <c r="N11" t="s">
        <v>338</v>
      </c>
      <c r="O11" t="s">
        <v>339</v>
      </c>
      <c r="P11" t="s">
        <v>340</v>
      </c>
      <c r="Q11" t="s">
        <v>341</v>
      </c>
    </row>
    <row r="12" spans="3:7" ht="12.75">
      <c r="C12" t="s">
        <v>342</v>
      </c>
      <c r="D12" t="s">
        <v>343</v>
      </c>
      <c r="E12" t="s">
        <v>344</v>
      </c>
      <c r="F12" t="s">
        <v>345</v>
      </c>
      <c r="G12" t="s">
        <v>346</v>
      </c>
    </row>
    <row r="13" ht="12.75">
      <c r="B13" t="s">
        <v>347</v>
      </c>
    </row>
    <row r="14" ht="12.75">
      <c r="B14" t="s">
        <v>348</v>
      </c>
    </row>
    <row r="15" ht="12.75">
      <c r="B15" t="s">
        <v>349</v>
      </c>
    </row>
    <row r="16" spans="2:17" ht="12.75">
      <c r="B16" t="s">
        <v>350</v>
      </c>
      <c r="C16" t="s">
        <v>351</v>
      </c>
      <c r="D16">
        <v>2.05</v>
      </c>
      <c r="E16">
        <v>2.34</v>
      </c>
      <c r="F16" t="s">
        <v>352</v>
      </c>
      <c r="G16" t="s">
        <v>353</v>
      </c>
      <c r="H16">
        <v>26400</v>
      </c>
      <c r="I16">
        <v>27800</v>
      </c>
      <c r="J16">
        <v>0</v>
      </c>
      <c r="K16">
        <f>$C$8</f>
        <v>0</v>
      </c>
      <c r="L16">
        <f>SUM(H16-(H16*K16))</f>
        <v>26400</v>
      </c>
      <c r="M16">
        <f>L16*J16</f>
        <v>0</v>
      </c>
      <c r="N16">
        <v>10100</v>
      </c>
      <c r="O16">
        <v>12100</v>
      </c>
      <c r="P16">
        <v>0.08</v>
      </c>
      <c r="Q16">
        <v>10.4</v>
      </c>
    </row>
    <row r="17" spans="3:17" ht="12.75">
      <c r="C17" t="s">
        <v>354</v>
      </c>
      <c r="P17">
        <v>0.135</v>
      </c>
      <c r="Q17">
        <v>25.6</v>
      </c>
    </row>
    <row r="18" spans="2:17" ht="12.75">
      <c r="B18" t="s">
        <v>355</v>
      </c>
      <c r="C18" t="s">
        <v>356</v>
      </c>
      <c r="D18">
        <v>2.64</v>
      </c>
      <c r="E18">
        <v>2.64</v>
      </c>
      <c r="F18" t="s">
        <v>352</v>
      </c>
      <c r="G18" t="s">
        <v>353</v>
      </c>
      <c r="H18">
        <v>29600</v>
      </c>
      <c r="I18">
        <v>31900</v>
      </c>
      <c r="J18">
        <v>0</v>
      </c>
      <c r="K18">
        <f>$C$8</f>
        <v>0</v>
      </c>
      <c r="L18">
        <f>SUM(H18-(H18*K18))</f>
        <v>29600</v>
      </c>
      <c r="M18">
        <f>L18*J18</f>
        <v>0</v>
      </c>
      <c r="N18">
        <v>10100</v>
      </c>
      <c r="O18">
        <v>12100</v>
      </c>
      <c r="P18">
        <v>0.08</v>
      </c>
      <c r="Q18">
        <v>10.4</v>
      </c>
    </row>
    <row r="19" spans="3:17" ht="12.75">
      <c r="C19" t="s">
        <v>357</v>
      </c>
      <c r="P19">
        <v>0.135</v>
      </c>
      <c r="Q19">
        <v>26</v>
      </c>
    </row>
    <row r="20" spans="2:20" ht="12.75">
      <c r="B20" t="s">
        <v>358</v>
      </c>
      <c r="C20" t="s">
        <v>359</v>
      </c>
      <c r="D20">
        <v>3.52</v>
      </c>
      <c r="E20">
        <v>3.66</v>
      </c>
      <c r="F20" t="s">
        <v>352</v>
      </c>
      <c r="G20" t="s">
        <v>353</v>
      </c>
      <c r="H20">
        <v>35600</v>
      </c>
      <c r="I20">
        <v>39900</v>
      </c>
      <c r="J20">
        <v>0</v>
      </c>
      <c r="K20">
        <f>$C$8</f>
        <v>0</v>
      </c>
      <c r="L20">
        <f>SUM(H20-(H20*K20))</f>
        <v>35600</v>
      </c>
      <c r="M20">
        <f>L20*J20</f>
        <v>0</v>
      </c>
      <c r="N20">
        <v>10100</v>
      </c>
      <c r="O20">
        <v>12100</v>
      </c>
      <c r="P20">
        <v>0.095</v>
      </c>
      <c r="Q20">
        <v>11.4</v>
      </c>
      <c r="R20">
        <f>J20*L20</f>
        <v>0</v>
      </c>
      <c r="S20">
        <f>J20*SUM(P20:P21)</f>
        <v>0</v>
      </c>
      <c r="T20">
        <f>J20*SUM(Q20:Q21)</f>
        <v>0</v>
      </c>
    </row>
    <row r="21" spans="3:17" ht="12.75">
      <c r="C21" t="s">
        <v>360</v>
      </c>
      <c r="P21">
        <v>0.135</v>
      </c>
      <c r="Q21">
        <v>27.7</v>
      </c>
    </row>
    <row r="22" spans="2:20" ht="12.75">
      <c r="B22" t="s">
        <v>361</v>
      </c>
      <c r="C22" t="s">
        <v>362</v>
      </c>
      <c r="D22">
        <v>5.28</v>
      </c>
      <c r="E22">
        <v>5.57</v>
      </c>
      <c r="F22" t="s">
        <v>352</v>
      </c>
      <c r="G22" t="s">
        <v>353</v>
      </c>
      <c r="H22">
        <v>53120</v>
      </c>
      <c r="I22">
        <v>57600</v>
      </c>
      <c r="J22">
        <v>0</v>
      </c>
      <c r="K22">
        <f>$C$8</f>
        <v>0</v>
      </c>
      <c r="L22">
        <f>SUM(H22-(H22*K22))</f>
        <v>53120</v>
      </c>
      <c r="M22">
        <f>L22*J22</f>
        <v>0</v>
      </c>
      <c r="N22">
        <v>10100</v>
      </c>
      <c r="O22">
        <v>12100</v>
      </c>
      <c r="P22">
        <v>0.131</v>
      </c>
      <c r="Q22">
        <v>15.3</v>
      </c>
      <c r="R22">
        <f>J22*L22</f>
        <v>0</v>
      </c>
      <c r="S22">
        <f>J22*SUM(P22:P23)</f>
        <v>0</v>
      </c>
      <c r="T22">
        <f>J22*SUM(Q22:Q23)</f>
        <v>0</v>
      </c>
    </row>
    <row r="23" spans="3:17" ht="12.75">
      <c r="C23" t="s">
        <v>363</v>
      </c>
      <c r="P23">
        <v>0.182</v>
      </c>
      <c r="Q23">
        <v>37</v>
      </c>
    </row>
    <row r="24" spans="2:20" ht="12.75">
      <c r="B24" t="s">
        <v>364</v>
      </c>
      <c r="C24" t="s">
        <v>365</v>
      </c>
      <c r="D24">
        <v>7.03</v>
      </c>
      <c r="E24">
        <v>7.33</v>
      </c>
      <c r="F24" t="s">
        <v>352</v>
      </c>
      <c r="G24" t="s">
        <v>353</v>
      </c>
      <c r="H24">
        <v>68640</v>
      </c>
      <c r="I24">
        <v>75800</v>
      </c>
      <c r="J24">
        <v>0</v>
      </c>
      <c r="K24">
        <f>$C$8</f>
        <v>0</v>
      </c>
      <c r="L24">
        <f>SUM(H24-(H24*K24))</f>
        <v>68640</v>
      </c>
      <c r="M24">
        <f>L24*J24</f>
        <v>0</v>
      </c>
      <c r="N24">
        <v>10100</v>
      </c>
      <c r="O24">
        <v>12100</v>
      </c>
      <c r="P24">
        <v>0.153</v>
      </c>
      <c r="Q24">
        <v>18.6</v>
      </c>
      <c r="R24">
        <f>J24*L24</f>
        <v>0</v>
      </c>
      <c r="S24">
        <f>J24*SUM(P24:P25)</f>
        <v>0</v>
      </c>
      <c r="T24">
        <f>J24*SUM(Q24:Q25)</f>
        <v>0</v>
      </c>
    </row>
    <row r="25" spans="3:17" ht="12.75">
      <c r="C25" t="s">
        <v>366</v>
      </c>
      <c r="P25">
        <v>0.293</v>
      </c>
      <c r="Q25">
        <v>50.9</v>
      </c>
    </row>
    <row r="26" spans="2:20" ht="12.75">
      <c r="B26" t="s">
        <v>367</v>
      </c>
      <c r="C26" t="s">
        <v>368</v>
      </c>
      <c r="D26">
        <v>8.21</v>
      </c>
      <c r="E26">
        <v>8.5</v>
      </c>
      <c r="F26" t="s">
        <v>369</v>
      </c>
      <c r="G26" t="s">
        <v>370</v>
      </c>
      <c r="H26">
        <v>98720</v>
      </c>
      <c r="I26">
        <v>106900</v>
      </c>
      <c r="J26">
        <v>0</v>
      </c>
      <c r="K26">
        <f>$C$8</f>
        <v>0</v>
      </c>
      <c r="L26">
        <f>SUM(H26-(H26*K26))</f>
        <v>98720</v>
      </c>
      <c r="M26">
        <f>L26*J26</f>
        <v>0</v>
      </c>
      <c r="N26">
        <v>10100</v>
      </c>
      <c r="O26">
        <v>12100</v>
      </c>
      <c r="P26">
        <v>0.232</v>
      </c>
      <c r="Q26">
        <v>25.9</v>
      </c>
      <c r="R26">
        <f>J26*L26</f>
        <v>0</v>
      </c>
      <c r="S26">
        <f>J26*SUM(P26:P27)</f>
        <v>0</v>
      </c>
      <c r="T26">
        <f>J26*SUM(Q26:Q27)</f>
        <v>0</v>
      </c>
    </row>
    <row r="27" spans="3:17" ht="12.75">
      <c r="C27" t="s">
        <v>371</v>
      </c>
      <c r="P27">
        <v>0.482</v>
      </c>
      <c r="Q27">
        <v>68.5</v>
      </c>
    </row>
    <row r="28" spans="2:20" ht="12.75">
      <c r="B28" t="s">
        <v>372</v>
      </c>
      <c r="C28" t="s">
        <v>373</v>
      </c>
      <c r="D28">
        <v>9.96</v>
      </c>
      <c r="E28">
        <v>10.84</v>
      </c>
      <c r="F28" t="s">
        <v>369</v>
      </c>
      <c r="G28" t="s">
        <v>374</v>
      </c>
      <c r="H28">
        <v>132320</v>
      </c>
      <c r="I28">
        <v>144100</v>
      </c>
      <c r="J28">
        <v>0</v>
      </c>
      <c r="K28">
        <f>$C$8</f>
        <v>0</v>
      </c>
      <c r="L28">
        <f>SUM(H28-(H28*K28))</f>
        <v>132320</v>
      </c>
      <c r="M28">
        <f>L28*J28</f>
        <v>0</v>
      </c>
      <c r="N28">
        <v>10100</v>
      </c>
      <c r="O28">
        <v>12100</v>
      </c>
      <c r="P28">
        <v>0.229</v>
      </c>
      <c r="Q28">
        <v>27.6</v>
      </c>
      <c r="R28">
        <f>J28*L28</f>
        <v>0</v>
      </c>
      <c r="S28">
        <f>J28*SUM(P28:P29)</f>
        <v>0</v>
      </c>
      <c r="T28">
        <f>J28*SUM(Q28:Q29)</f>
        <v>0</v>
      </c>
    </row>
    <row r="29" spans="3:17" ht="12.75">
      <c r="C29" t="s">
        <v>375</v>
      </c>
      <c r="P29">
        <v>0.482</v>
      </c>
      <c r="Q29">
        <v>76.5</v>
      </c>
    </row>
    <row r="30" ht="12.75">
      <c r="B30" t="s">
        <v>376</v>
      </c>
    </row>
    <row r="31" ht="12.75">
      <c r="B31" t="s">
        <v>377</v>
      </c>
    </row>
    <row r="32" ht="12.75">
      <c r="B32" t="s">
        <v>378</v>
      </c>
    </row>
    <row r="33" spans="2:20" ht="12.75">
      <c r="B33" t="s">
        <v>379</v>
      </c>
      <c r="C33" t="s">
        <v>380</v>
      </c>
      <c r="D33" t="s">
        <v>381</v>
      </c>
      <c r="E33" t="s">
        <v>382</v>
      </c>
      <c r="F33" t="s">
        <v>383</v>
      </c>
      <c r="G33" t="s">
        <v>384</v>
      </c>
      <c r="H33">
        <v>38560</v>
      </c>
      <c r="I33">
        <v>42700</v>
      </c>
      <c r="J33">
        <v>0</v>
      </c>
      <c r="K33">
        <f aca="true" t="shared" si="0" ref="K33:K40">$C$8</f>
        <v>0</v>
      </c>
      <c r="L33">
        <f>SUM(H33-(H33*K33))</f>
        <v>38560</v>
      </c>
      <c r="M33">
        <f>L33*J33</f>
        <v>0</v>
      </c>
      <c r="N33">
        <v>10100</v>
      </c>
      <c r="O33">
        <v>12100</v>
      </c>
      <c r="P33">
        <v>0.066</v>
      </c>
      <c r="Q33">
        <v>9.6</v>
      </c>
      <c r="R33">
        <f>J33*L33</f>
        <v>0</v>
      </c>
      <c r="S33">
        <f>J33*SUM(P33:P34)</f>
        <v>0</v>
      </c>
      <c r="T33">
        <f>J33*SUM(Q33:Q34)</f>
        <v>0</v>
      </c>
    </row>
    <row r="34" spans="3:17" ht="12.75">
      <c r="C34" t="s">
        <v>385</v>
      </c>
      <c r="K34">
        <f t="shared" si="0"/>
        <v>0</v>
      </c>
      <c r="P34">
        <v>0.124</v>
      </c>
      <c r="Q34">
        <v>23</v>
      </c>
    </row>
    <row r="35" spans="2:20" ht="12.75">
      <c r="B35" t="s">
        <v>386</v>
      </c>
      <c r="C35" t="s">
        <v>387</v>
      </c>
      <c r="D35" t="s">
        <v>388</v>
      </c>
      <c r="E35" t="s">
        <v>389</v>
      </c>
      <c r="F35" t="s">
        <v>390</v>
      </c>
      <c r="G35" t="s">
        <v>391</v>
      </c>
      <c r="H35">
        <v>43120</v>
      </c>
      <c r="I35">
        <v>48300</v>
      </c>
      <c r="J35">
        <v>0</v>
      </c>
      <c r="K35">
        <f t="shared" si="0"/>
        <v>0</v>
      </c>
      <c r="L35">
        <f>SUM(H35-(H35*K35))</f>
        <v>43120</v>
      </c>
      <c r="M35">
        <f>L35*J35</f>
        <v>0</v>
      </c>
      <c r="N35">
        <v>10100</v>
      </c>
      <c r="O35">
        <v>12100</v>
      </c>
      <c r="P35">
        <v>0.076</v>
      </c>
      <c r="Q35">
        <v>11</v>
      </c>
      <c r="R35">
        <f>J35*L35</f>
        <v>0</v>
      </c>
      <c r="S35">
        <f>J35*SUM(P35:P36)</f>
        <v>0</v>
      </c>
      <c r="T35">
        <f>J35*SUM(Q35:Q36)</f>
        <v>0</v>
      </c>
    </row>
    <row r="36" spans="3:17" ht="12.75">
      <c r="C36" t="s">
        <v>392</v>
      </c>
      <c r="K36">
        <f t="shared" si="0"/>
        <v>0</v>
      </c>
      <c r="P36">
        <v>0.174</v>
      </c>
      <c r="Q36">
        <v>28</v>
      </c>
    </row>
    <row r="37" spans="2:20" ht="12.75">
      <c r="B37" t="s">
        <v>393</v>
      </c>
      <c r="C37" t="s">
        <v>394</v>
      </c>
      <c r="D37" t="s">
        <v>395</v>
      </c>
      <c r="E37" t="s">
        <v>396</v>
      </c>
      <c r="F37" t="s">
        <v>383</v>
      </c>
      <c r="G37" t="s">
        <v>397</v>
      </c>
      <c r="H37">
        <v>67200</v>
      </c>
      <c r="I37">
        <v>72400</v>
      </c>
      <c r="J37">
        <v>0</v>
      </c>
      <c r="K37">
        <f t="shared" si="0"/>
        <v>0</v>
      </c>
      <c r="L37">
        <f>SUM(H37-(H37*K37))</f>
        <v>67200</v>
      </c>
      <c r="M37">
        <f>L37*J37</f>
        <v>0</v>
      </c>
      <c r="N37" t="s">
        <v>398</v>
      </c>
      <c r="O37" t="s">
        <v>398</v>
      </c>
      <c r="P37">
        <v>0.11</v>
      </c>
      <c r="Q37">
        <v>16</v>
      </c>
      <c r="R37">
        <f>J37*L37</f>
        <v>0</v>
      </c>
      <c r="S37">
        <f>J37*SUM(P37:P38)</f>
        <v>0</v>
      </c>
      <c r="T37">
        <f>J37*SUM(Q37:Q38)</f>
        <v>0</v>
      </c>
    </row>
    <row r="38" spans="3:17" ht="12.75">
      <c r="C38" t="s">
        <v>399</v>
      </c>
      <c r="K38">
        <f t="shared" si="0"/>
        <v>0</v>
      </c>
      <c r="P38">
        <v>0.174</v>
      </c>
      <c r="Q38">
        <v>29</v>
      </c>
    </row>
    <row r="39" spans="2:20" ht="12.75">
      <c r="B39" t="s">
        <v>400</v>
      </c>
      <c r="C39" t="s">
        <v>401</v>
      </c>
      <c r="D39" t="s">
        <v>402</v>
      </c>
      <c r="E39" t="s">
        <v>403</v>
      </c>
      <c r="F39" t="s">
        <v>369</v>
      </c>
      <c r="G39" t="s">
        <v>384</v>
      </c>
      <c r="H39">
        <v>85600</v>
      </c>
      <c r="I39">
        <v>92000</v>
      </c>
      <c r="J39">
        <v>0</v>
      </c>
      <c r="K39">
        <f t="shared" si="0"/>
        <v>0</v>
      </c>
      <c r="L39">
        <f>SUM(H39-(H39*K39))</f>
        <v>85600</v>
      </c>
      <c r="M39">
        <f>L39*J39</f>
        <v>0</v>
      </c>
      <c r="N39" t="s">
        <v>398</v>
      </c>
      <c r="O39" t="s">
        <v>398</v>
      </c>
      <c r="P39">
        <v>0.11</v>
      </c>
      <c r="Q39">
        <v>16</v>
      </c>
      <c r="R39">
        <f>J39*L39</f>
        <v>0</v>
      </c>
      <c r="S39">
        <f>J39*SUM(P39:P40)</f>
        <v>0</v>
      </c>
      <c r="T39">
        <f>J39*SUM(Q39:Q40)</f>
        <v>0</v>
      </c>
    </row>
    <row r="40" spans="3:17" ht="12.75">
      <c r="C40" t="s">
        <v>404</v>
      </c>
      <c r="K40">
        <f t="shared" si="0"/>
        <v>0</v>
      </c>
      <c r="P40">
        <v>0.239</v>
      </c>
      <c r="Q40">
        <v>38</v>
      </c>
    </row>
    <row r="41" ht="12.75">
      <c r="B41" t="s">
        <v>405</v>
      </c>
    </row>
    <row r="42" ht="12.75">
      <c r="B42" t="s">
        <v>406</v>
      </c>
    </row>
    <row r="43" ht="12.75">
      <c r="B43" t="s">
        <v>407</v>
      </c>
    </row>
    <row r="44" spans="2:17" ht="12.75">
      <c r="B44" t="s">
        <v>408</v>
      </c>
      <c r="C44" t="s">
        <v>409</v>
      </c>
      <c r="D44" t="s">
        <v>410</v>
      </c>
      <c r="E44" t="s">
        <v>411</v>
      </c>
      <c r="F44" t="s">
        <v>412</v>
      </c>
      <c r="G44" t="s">
        <v>413</v>
      </c>
      <c r="H44">
        <v>55120</v>
      </c>
      <c r="I44">
        <v>57100</v>
      </c>
      <c r="J44">
        <v>0</v>
      </c>
      <c r="K44">
        <f>$C$8</f>
        <v>0</v>
      </c>
      <c r="L44">
        <f>SUM(H44-(H44*K44))</f>
        <v>55120</v>
      </c>
      <c r="M44">
        <f>L44*J44</f>
        <v>0</v>
      </c>
      <c r="N44" t="s">
        <v>398</v>
      </c>
      <c r="O44" t="s">
        <v>398</v>
      </c>
      <c r="P44">
        <v>0.093515625</v>
      </c>
      <c r="Q44">
        <v>10.7</v>
      </c>
    </row>
    <row r="45" spans="3:17" ht="12.75">
      <c r="C45" t="s">
        <v>414</v>
      </c>
      <c r="K45">
        <f>$C$8</f>
        <v>0</v>
      </c>
      <c r="P45">
        <v>0.224</v>
      </c>
      <c r="Q45">
        <v>31.9</v>
      </c>
    </row>
    <row r="46" spans="2:20" ht="12.75">
      <c r="B46" t="s">
        <v>415</v>
      </c>
      <c r="C46" t="s">
        <v>416</v>
      </c>
      <c r="D46" t="s">
        <v>417</v>
      </c>
      <c r="E46" t="s">
        <v>418</v>
      </c>
      <c r="F46" t="s">
        <v>412</v>
      </c>
      <c r="G46" t="s">
        <v>413</v>
      </c>
      <c r="H46">
        <v>59120</v>
      </c>
      <c r="I46">
        <v>63800</v>
      </c>
      <c r="J46">
        <v>0</v>
      </c>
      <c r="K46">
        <f>$C$8</f>
        <v>0</v>
      </c>
      <c r="L46">
        <f>SUM(H46-(H46*K46))</f>
        <v>59120</v>
      </c>
      <c r="M46">
        <f>L46*J46</f>
        <v>0</v>
      </c>
      <c r="N46" t="s">
        <v>398</v>
      </c>
      <c r="O46" t="s">
        <v>398</v>
      </c>
      <c r="P46">
        <v>0.093515625</v>
      </c>
      <c r="Q46">
        <v>10.7</v>
      </c>
      <c r="R46">
        <f>J46*L46</f>
        <v>0</v>
      </c>
      <c r="S46">
        <f>J46*SUM(P46:P47)</f>
        <v>0</v>
      </c>
      <c r="T46">
        <f>J46*SUM(Q46:Q47)</f>
        <v>0</v>
      </c>
    </row>
    <row r="47" spans="3:17" ht="12.75">
      <c r="C47" t="s">
        <v>419</v>
      </c>
      <c r="K47">
        <f>$C$8</f>
        <v>0</v>
      </c>
      <c r="P47">
        <v>0.224</v>
      </c>
      <c r="Q47">
        <v>31.9</v>
      </c>
    </row>
    <row r="48" ht="12.75">
      <c r="B48" t="s">
        <v>420</v>
      </c>
    </row>
    <row r="49" ht="12.75">
      <c r="B49" t="s">
        <v>377</v>
      </c>
    </row>
    <row r="50" ht="12.75">
      <c r="B50" t="s">
        <v>421</v>
      </c>
    </row>
    <row r="51" spans="2:17" ht="12.75">
      <c r="B51" t="s">
        <v>422</v>
      </c>
      <c r="C51" t="s">
        <v>423</v>
      </c>
      <c r="D51" t="s">
        <v>424</v>
      </c>
      <c r="E51" t="s">
        <v>425</v>
      </c>
      <c r="F51" t="s">
        <v>426</v>
      </c>
      <c r="G51" t="s">
        <v>427</v>
      </c>
      <c r="H51">
        <v>45520</v>
      </c>
      <c r="I51">
        <v>50900</v>
      </c>
      <c r="J51">
        <v>0</v>
      </c>
      <c r="K51">
        <f>$C$8</f>
        <v>0</v>
      </c>
      <c r="L51">
        <f>SUM(H51-(H51*K51))</f>
        <v>45520</v>
      </c>
      <c r="M51">
        <f>L51*J51</f>
        <v>0</v>
      </c>
      <c r="N51" t="s">
        <v>398</v>
      </c>
      <c r="O51" t="s">
        <v>398</v>
      </c>
      <c r="P51">
        <v>0.08</v>
      </c>
      <c r="Q51">
        <v>10.1</v>
      </c>
    </row>
    <row r="52" spans="3:17" ht="12.75">
      <c r="C52" t="s">
        <v>428</v>
      </c>
      <c r="P52">
        <v>0.135</v>
      </c>
      <c r="Q52">
        <v>25</v>
      </c>
    </row>
    <row r="53" spans="2:17" ht="12.75">
      <c r="B53" t="s">
        <v>429</v>
      </c>
      <c r="C53" t="s">
        <v>430</v>
      </c>
      <c r="D53" t="s">
        <v>431</v>
      </c>
      <c r="E53" t="s">
        <v>432</v>
      </c>
      <c r="F53" t="s">
        <v>433</v>
      </c>
      <c r="G53" t="s">
        <v>427</v>
      </c>
      <c r="H53">
        <v>50800</v>
      </c>
      <c r="I53">
        <v>57200</v>
      </c>
      <c r="J53">
        <v>0</v>
      </c>
      <c r="K53">
        <f>$C$8</f>
        <v>0</v>
      </c>
      <c r="L53">
        <f>SUM(H53-(H53*K53))</f>
        <v>50800</v>
      </c>
      <c r="M53">
        <f>L53*J53</f>
        <v>0</v>
      </c>
      <c r="N53" t="s">
        <v>398</v>
      </c>
      <c r="O53" t="s">
        <v>398</v>
      </c>
      <c r="P53">
        <v>0.093</v>
      </c>
      <c r="Q53">
        <v>11</v>
      </c>
    </row>
    <row r="54" spans="3:17" ht="12.75">
      <c r="C54" t="s">
        <v>434</v>
      </c>
      <c r="P54">
        <v>0.135</v>
      </c>
      <c r="Q54">
        <v>25</v>
      </c>
    </row>
    <row r="55" spans="2:17" ht="12.75">
      <c r="B55" t="s">
        <v>435</v>
      </c>
      <c r="C55" t="s">
        <v>436</v>
      </c>
      <c r="D55" t="s">
        <v>437</v>
      </c>
      <c r="E55" t="s">
        <v>438</v>
      </c>
      <c r="F55" t="s">
        <v>439</v>
      </c>
      <c r="G55" t="s">
        <v>427</v>
      </c>
      <c r="H55">
        <v>74960</v>
      </c>
      <c r="I55">
        <v>85800</v>
      </c>
      <c r="J55">
        <v>0</v>
      </c>
      <c r="K55">
        <f>$C$8</f>
        <v>0</v>
      </c>
      <c r="L55">
        <f>SUM(H55-(H55*K55))</f>
        <v>74960</v>
      </c>
      <c r="M55">
        <f>L55*J55</f>
        <v>0</v>
      </c>
      <c r="N55" t="s">
        <v>398</v>
      </c>
      <c r="O55" t="s">
        <v>398</v>
      </c>
      <c r="P55">
        <v>0.133</v>
      </c>
      <c r="Q55">
        <v>14.6</v>
      </c>
    </row>
    <row r="56" spans="3:17" ht="12.75">
      <c r="C56" t="s">
        <v>440</v>
      </c>
      <c r="P56">
        <v>0.208</v>
      </c>
      <c r="Q56">
        <v>36.1</v>
      </c>
    </row>
    <row r="57" spans="2:17" ht="12.75">
      <c r="B57" t="s">
        <v>441</v>
      </c>
      <c r="C57" t="s">
        <v>442</v>
      </c>
      <c r="D57" t="s">
        <v>443</v>
      </c>
      <c r="E57" t="s">
        <v>444</v>
      </c>
      <c r="F57" t="s">
        <v>445</v>
      </c>
      <c r="G57" t="s">
        <v>427</v>
      </c>
      <c r="H57">
        <v>96720</v>
      </c>
      <c r="I57">
        <v>108900</v>
      </c>
      <c r="J57">
        <v>0</v>
      </c>
      <c r="K57">
        <f>$C$8</f>
        <v>0</v>
      </c>
      <c r="L57">
        <f>SUM(H57-(H57*K57))</f>
        <v>96720</v>
      </c>
      <c r="M57">
        <f>L57*J57</f>
        <v>0</v>
      </c>
      <c r="N57" t="s">
        <v>398</v>
      </c>
      <c r="O57" t="s">
        <v>398</v>
      </c>
      <c r="P57">
        <v>0.151</v>
      </c>
      <c r="Q57">
        <v>17.3</v>
      </c>
    </row>
    <row r="58" spans="3:17" ht="12.75">
      <c r="C58" t="s">
        <v>446</v>
      </c>
      <c r="P58">
        <v>0.293</v>
      </c>
      <c r="Q58">
        <v>46.9</v>
      </c>
    </row>
    <row r="59" ht="12.75">
      <c r="B59" t="s">
        <v>447</v>
      </c>
    </row>
    <row r="60" ht="12.75">
      <c r="B60" t="s">
        <v>377</v>
      </c>
    </row>
    <row r="61" ht="12.75">
      <c r="B61" t="s">
        <v>448</v>
      </c>
    </row>
    <row r="62" spans="2:17" ht="12.75">
      <c r="B62" t="s">
        <v>449</v>
      </c>
      <c r="C62" t="s">
        <v>450</v>
      </c>
      <c r="D62" t="s">
        <v>451</v>
      </c>
      <c r="E62" t="s">
        <v>452</v>
      </c>
      <c r="F62" t="s">
        <v>453</v>
      </c>
      <c r="G62" t="s">
        <v>454</v>
      </c>
      <c r="H62">
        <v>55280</v>
      </c>
      <c r="I62">
        <v>60400</v>
      </c>
      <c r="J62">
        <v>0</v>
      </c>
      <c r="K62">
        <f>$C$8</f>
        <v>0</v>
      </c>
      <c r="L62">
        <f>SUM(H62-(H62*K62))</f>
        <v>55280</v>
      </c>
      <c r="M62">
        <f>L62*J62</f>
        <v>0</v>
      </c>
      <c r="N62" t="s">
        <v>398</v>
      </c>
      <c r="O62" t="s">
        <v>398</v>
      </c>
      <c r="P62">
        <v>0.114</v>
      </c>
      <c r="Q62">
        <v>14.2</v>
      </c>
    </row>
    <row r="63" spans="3:17" ht="12.75">
      <c r="C63" t="s">
        <v>455</v>
      </c>
      <c r="P63">
        <v>0.182</v>
      </c>
      <c r="Q63">
        <v>28.8</v>
      </c>
    </row>
    <row r="64" spans="2:17" ht="12.75">
      <c r="B64" t="s">
        <v>456</v>
      </c>
      <c r="C64" t="s">
        <v>457</v>
      </c>
      <c r="D64" t="s">
        <v>458</v>
      </c>
      <c r="E64" t="s">
        <v>459</v>
      </c>
      <c r="F64" t="s">
        <v>460</v>
      </c>
      <c r="G64" t="s">
        <v>454</v>
      </c>
      <c r="H64">
        <v>60800</v>
      </c>
      <c r="I64">
        <v>65000</v>
      </c>
      <c r="J64">
        <v>0</v>
      </c>
      <c r="K64">
        <f>$C$8</f>
        <v>0</v>
      </c>
      <c r="L64">
        <f>SUM(H64-(H64*K64))</f>
        <v>60800</v>
      </c>
      <c r="M64">
        <f>L64*J64</f>
        <v>0</v>
      </c>
      <c r="N64" t="s">
        <v>398</v>
      </c>
      <c r="O64" t="s">
        <v>398</v>
      </c>
      <c r="P64">
        <v>0.114</v>
      </c>
      <c r="Q64">
        <v>14.2</v>
      </c>
    </row>
    <row r="65" spans="3:17" ht="12.75">
      <c r="C65" t="s">
        <v>461</v>
      </c>
      <c r="P65">
        <v>0.182</v>
      </c>
      <c r="Q65">
        <v>28.8</v>
      </c>
    </row>
    <row r="67" spans="18:20" ht="12.75">
      <c r="R67">
        <f>SUM(R30:R59)</f>
        <v>0</v>
      </c>
      <c r="S67">
        <f>SUM(S30:S59)</f>
        <v>0</v>
      </c>
      <c r="T67">
        <f>SUM(T30:T59)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T75"/>
  <sheetViews>
    <sheetView workbookViewId="0" topLeftCell="A67">
      <selection activeCell="B77" sqref="B77"/>
    </sheetView>
  </sheetViews>
  <sheetFormatPr defaultColWidth="9.00390625" defaultRowHeight="12.75"/>
  <cols>
    <col min="3" max="3" width="17.375" style="0" customWidth="1"/>
  </cols>
  <sheetData>
    <row r="3" ht="12.75">
      <c r="B3" t="s">
        <v>323</v>
      </c>
    </row>
    <row r="6" ht="12.75">
      <c r="B6" t="s">
        <v>324</v>
      </c>
    </row>
    <row r="8" spans="2:12" ht="12.75">
      <c r="B8" t="s">
        <v>325</v>
      </c>
      <c r="C8">
        <v>0</v>
      </c>
      <c r="D8" t="s">
        <v>326</v>
      </c>
      <c r="F8">
        <f>R75</f>
        <v>0</v>
      </c>
      <c r="G8" t="s">
        <v>327</v>
      </c>
      <c r="I8">
        <f>S75</f>
        <v>0</v>
      </c>
      <c r="J8" t="s">
        <v>328</v>
      </c>
      <c r="L8">
        <f>T75</f>
        <v>0</v>
      </c>
    </row>
    <row r="12" spans="2:17" ht="12.75">
      <c r="B12" t="s">
        <v>329</v>
      </c>
      <c r="C12" t="s">
        <v>330</v>
      </c>
      <c r="D12" t="s">
        <v>331</v>
      </c>
      <c r="F12" t="s">
        <v>332</v>
      </c>
      <c r="H12" t="s">
        <v>333</v>
      </c>
      <c r="I12" t="s">
        <v>334</v>
      </c>
      <c r="J12" t="s">
        <v>335</v>
      </c>
      <c r="K12" t="s">
        <v>325</v>
      </c>
      <c r="L12" t="s">
        <v>336</v>
      </c>
      <c r="M12" t="s">
        <v>337</v>
      </c>
      <c r="N12" t="s">
        <v>338</v>
      </c>
      <c r="O12" t="s">
        <v>339</v>
      </c>
      <c r="P12" t="s">
        <v>340</v>
      </c>
      <c r="Q12" t="s">
        <v>341</v>
      </c>
    </row>
    <row r="13" spans="3:7" ht="12.75">
      <c r="C13" t="s">
        <v>342</v>
      </c>
      <c r="D13" t="s">
        <v>343</v>
      </c>
      <c r="E13" t="s">
        <v>344</v>
      </c>
      <c r="F13" t="s">
        <v>345</v>
      </c>
      <c r="G13" t="s">
        <v>346</v>
      </c>
    </row>
    <row r="14" ht="12.75">
      <c r="B14" t="s">
        <v>347</v>
      </c>
    </row>
    <row r="15" ht="12.75">
      <c r="B15" t="s">
        <v>462</v>
      </c>
    </row>
    <row r="16" ht="12.75">
      <c r="B16" t="s">
        <v>463</v>
      </c>
    </row>
    <row r="17" spans="2:17" ht="12.75">
      <c r="B17" t="s">
        <v>464</v>
      </c>
      <c r="C17" t="s">
        <v>465</v>
      </c>
      <c r="D17">
        <v>2.28</v>
      </c>
      <c r="E17">
        <v>2.28</v>
      </c>
      <c r="F17" t="s">
        <v>352</v>
      </c>
      <c r="G17" t="s">
        <v>353</v>
      </c>
      <c r="H17">
        <v>26400</v>
      </c>
      <c r="I17">
        <v>27800</v>
      </c>
      <c r="J17">
        <v>0</v>
      </c>
      <c r="K17">
        <f>$C$8</f>
        <v>0</v>
      </c>
      <c r="L17">
        <f>SUM(H17-(H17*K17))</f>
        <v>26400</v>
      </c>
      <c r="M17">
        <f>L17*J17</f>
        <v>0</v>
      </c>
      <c r="N17">
        <v>10100</v>
      </c>
      <c r="O17">
        <v>12100</v>
      </c>
      <c r="P17">
        <f>0.375*0.79*0.27</f>
        <v>0.0799875</v>
      </c>
      <c r="Q17">
        <v>10.6</v>
      </c>
    </row>
    <row r="18" spans="3:17" ht="12.75">
      <c r="C18" t="s">
        <v>466</v>
      </c>
      <c r="P18">
        <v>0.166</v>
      </c>
      <c r="Q18">
        <v>26.2</v>
      </c>
    </row>
    <row r="19" spans="2:17" ht="12.75">
      <c r="B19" t="s">
        <v>467</v>
      </c>
      <c r="C19" t="s">
        <v>468</v>
      </c>
      <c r="D19">
        <v>2.2</v>
      </c>
      <c r="E19">
        <v>2.34</v>
      </c>
      <c r="F19" t="s">
        <v>352</v>
      </c>
      <c r="G19" t="s">
        <v>353</v>
      </c>
      <c r="H19">
        <v>26400</v>
      </c>
      <c r="I19">
        <v>27800</v>
      </c>
      <c r="J19">
        <v>0</v>
      </c>
      <c r="K19">
        <f>$C$8</f>
        <v>0</v>
      </c>
      <c r="L19">
        <f>SUM(H19-(H19*K19))</f>
        <v>26400</v>
      </c>
      <c r="M19">
        <f>L19*J19</f>
        <v>0</v>
      </c>
      <c r="N19">
        <v>10100</v>
      </c>
      <c r="O19">
        <v>12100</v>
      </c>
      <c r="P19">
        <f>0.375*0.79*0.27</f>
        <v>0.0799875</v>
      </c>
      <c r="Q19">
        <v>10.6</v>
      </c>
    </row>
    <row r="20" spans="3:17" ht="12.75">
      <c r="C20" t="s">
        <v>469</v>
      </c>
      <c r="P20">
        <v>0.166</v>
      </c>
      <c r="Q20">
        <v>26.2</v>
      </c>
    </row>
    <row r="21" spans="2:20" ht="12.75">
      <c r="B21" t="s">
        <v>470</v>
      </c>
      <c r="C21" t="s">
        <v>471</v>
      </c>
      <c r="D21">
        <v>2.64</v>
      </c>
      <c r="E21">
        <v>2.81</v>
      </c>
      <c r="F21" t="s">
        <v>352</v>
      </c>
      <c r="G21" t="s">
        <v>353</v>
      </c>
      <c r="H21">
        <v>29600</v>
      </c>
      <c r="I21">
        <v>31900</v>
      </c>
      <c r="J21">
        <v>0</v>
      </c>
      <c r="K21">
        <f>$C$8</f>
        <v>0</v>
      </c>
      <c r="L21">
        <f>SUM(H21-(H21*K21))</f>
        <v>29600</v>
      </c>
      <c r="M21">
        <f>L21*J21</f>
        <v>0</v>
      </c>
      <c r="N21">
        <v>10100</v>
      </c>
      <c r="O21">
        <v>12100</v>
      </c>
      <c r="P21">
        <v>0.08</v>
      </c>
      <c r="Q21">
        <v>10.6</v>
      </c>
      <c r="R21">
        <f>J21*L21</f>
        <v>0</v>
      </c>
      <c r="S21">
        <f>J21*SUM(P21:P22)</f>
        <v>0</v>
      </c>
      <c r="T21">
        <f>J21*SUM(Q21:Q22)</f>
        <v>0</v>
      </c>
    </row>
    <row r="22" spans="3:17" ht="12.75">
      <c r="C22" t="s">
        <v>472</v>
      </c>
      <c r="P22">
        <v>0.135</v>
      </c>
      <c r="Q22">
        <v>28.3</v>
      </c>
    </row>
    <row r="23" spans="2:20" ht="12.75">
      <c r="B23" t="s">
        <v>473</v>
      </c>
      <c r="C23" t="s">
        <v>474</v>
      </c>
      <c r="D23">
        <v>3.52</v>
      </c>
      <c r="E23">
        <v>3.81</v>
      </c>
      <c r="F23" t="s">
        <v>352</v>
      </c>
      <c r="G23" t="s">
        <v>353</v>
      </c>
      <c r="H23">
        <v>35600</v>
      </c>
      <c r="I23">
        <v>39900</v>
      </c>
      <c r="J23">
        <v>0</v>
      </c>
      <c r="K23">
        <f>$C$8</f>
        <v>0</v>
      </c>
      <c r="L23">
        <f>SUM(H23-(H23*K23))</f>
        <v>35600</v>
      </c>
      <c r="M23">
        <f>L23*J23</f>
        <v>0</v>
      </c>
      <c r="N23">
        <v>10100</v>
      </c>
      <c r="O23">
        <v>12100</v>
      </c>
      <c r="P23">
        <v>0.095</v>
      </c>
      <c r="Q23">
        <v>11</v>
      </c>
      <c r="R23">
        <f>J23*L23</f>
        <v>0</v>
      </c>
      <c r="S23">
        <f>J23*SUM(P23:P24)</f>
        <v>0</v>
      </c>
      <c r="T23">
        <f>J23*SUM(Q23:Q24)</f>
        <v>0</v>
      </c>
    </row>
    <row r="24" spans="3:17" ht="12.75">
      <c r="C24" t="s">
        <v>475</v>
      </c>
      <c r="P24">
        <v>0.185</v>
      </c>
      <c r="Q24">
        <v>33.5</v>
      </c>
    </row>
    <row r="25" spans="2:20" ht="12.75">
      <c r="B25" t="s">
        <v>476</v>
      </c>
      <c r="C25" t="s">
        <v>477</v>
      </c>
      <c r="D25">
        <v>5.28</v>
      </c>
      <c r="E25">
        <v>5.42</v>
      </c>
      <c r="F25" t="s">
        <v>352</v>
      </c>
      <c r="G25" t="s">
        <v>353</v>
      </c>
      <c r="H25">
        <v>53120</v>
      </c>
      <c r="I25">
        <v>57600</v>
      </c>
      <c r="J25">
        <v>0</v>
      </c>
      <c r="K25">
        <f>$C$8</f>
        <v>0</v>
      </c>
      <c r="L25">
        <f>SUM(H25-(H25*K25))</f>
        <v>53120</v>
      </c>
      <c r="M25">
        <f>L25*J25</f>
        <v>0</v>
      </c>
      <c r="N25">
        <v>10100</v>
      </c>
      <c r="O25">
        <v>12100</v>
      </c>
      <c r="P25">
        <v>0.131</v>
      </c>
      <c r="Q25">
        <v>14.8</v>
      </c>
      <c r="R25">
        <f>J25*L25</f>
        <v>0</v>
      </c>
      <c r="S25">
        <f>J25*SUM(P25:P26)</f>
        <v>0</v>
      </c>
      <c r="T25">
        <f>J25*SUM(Q25:Q26)</f>
        <v>0</v>
      </c>
    </row>
    <row r="26" spans="3:17" ht="12.75">
      <c r="C26" t="s">
        <v>478</v>
      </c>
      <c r="P26">
        <v>0.196</v>
      </c>
      <c r="Q26">
        <v>40</v>
      </c>
    </row>
    <row r="27" spans="2:20" ht="12.75">
      <c r="B27" t="s">
        <v>479</v>
      </c>
      <c r="C27" t="s">
        <v>480</v>
      </c>
      <c r="D27">
        <v>7.03</v>
      </c>
      <c r="E27">
        <v>7.62</v>
      </c>
      <c r="F27" t="s">
        <v>481</v>
      </c>
      <c r="G27" t="s">
        <v>482</v>
      </c>
      <c r="H27">
        <v>68640</v>
      </c>
      <c r="I27">
        <v>75800</v>
      </c>
      <c r="J27">
        <v>0</v>
      </c>
      <c r="K27">
        <f>$C$8</f>
        <v>0</v>
      </c>
      <c r="L27">
        <f>SUM(H27-(H27*K27))</f>
        <v>68640</v>
      </c>
      <c r="M27">
        <f>L27*J27</f>
        <v>0</v>
      </c>
      <c r="N27">
        <v>10100</v>
      </c>
      <c r="O27">
        <v>12100</v>
      </c>
      <c r="P27">
        <v>0.153</v>
      </c>
      <c r="Q27">
        <v>17.5</v>
      </c>
      <c r="R27">
        <f>J27*L27</f>
        <v>0</v>
      </c>
      <c r="S27">
        <f>J27*SUM(P27:P28)</f>
        <v>0</v>
      </c>
      <c r="T27">
        <f>J27*SUM(Q27:Q28)</f>
        <v>0</v>
      </c>
    </row>
    <row r="28" spans="3:17" ht="12.75">
      <c r="C28" t="s">
        <v>483</v>
      </c>
      <c r="P28">
        <v>0.295</v>
      </c>
      <c r="Q28">
        <v>53.8</v>
      </c>
    </row>
    <row r="29" ht="12.75">
      <c r="B29" t="s">
        <v>484</v>
      </c>
    </row>
    <row r="30" ht="12.75">
      <c r="B30" t="s">
        <v>485</v>
      </c>
    </row>
    <row r="31" ht="12.75">
      <c r="B31" t="s">
        <v>486</v>
      </c>
    </row>
    <row r="32" spans="2:20" ht="12.75">
      <c r="B32" t="s">
        <v>487</v>
      </c>
      <c r="C32" t="s">
        <v>488</v>
      </c>
      <c r="D32" t="s">
        <v>489</v>
      </c>
      <c r="E32" t="s">
        <v>490</v>
      </c>
      <c r="F32" t="s">
        <v>369</v>
      </c>
      <c r="G32" t="s">
        <v>370</v>
      </c>
      <c r="H32">
        <v>34800</v>
      </c>
      <c r="I32">
        <v>39800</v>
      </c>
      <c r="J32">
        <v>0</v>
      </c>
      <c r="K32">
        <f aca="true" t="shared" si="0" ref="K32:K43">$C$8</f>
        <v>0</v>
      </c>
      <c r="L32">
        <f>SUM(H32-(H32*K32))</f>
        <v>34800</v>
      </c>
      <c r="M32">
        <f>L32*J32</f>
        <v>0</v>
      </c>
      <c r="N32">
        <v>10100</v>
      </c>
      <c r="O32">
        <v>12100</v>
      </c>
      <c r="P32">
        <v>0.077</v>
      </c>
      <c r="Q32">
        <v>9.8</v>
      </c>
      <c r="R32">
        <f>J32*L32</f>
        <v>0</v>
      </c>
      <c r="S32">
        <f>J32*SUM(P32:P33)</f>
        <v>0</v>
      </c>
      <c r="T32">
        <f>J32*SUM(Q32:Q33)</f>
        <v>0</v>
      </c>
    </row>
    <row r="33" spans="3:17" ht="12.75">
      <c r="C33" t="s">
        <v>491</v>
      </c>
      <c r="K33">
        <f t="shared" si="0"/>
        <v>0</v>
      </c>
      <c r="P33">
        <v>0.139</v>
      </c>
      <c r="Q33">
        <v>22.9</v>
      </c>
    </row>
    <row r="34" spans="2:20" ht="12.75">
      <c r="B34" t="s">
        <v>492</v>
      </c>
      <c r="C34" t="s">
        <v>493</v>
      </c>
      <c r="D34" t="s">
        <v>494</v>
      </c>
      <c r="E34" t="s">
        <v>495</v>
      </c>
      <c r="F34" t="s">
        <v>369</v>
      </c>
      <c r="G34" t="s">
        <v>370</v>
      </c>
      <c r="H34">
        <v>36640</v>
      </c>
      <c r="I34">
        <v>41100</v>
      </c>
      <c r="J34">
        <v>0</v>
      </c>
      <c r="K34">
        <f t="shared" si="0"/>
        <v>0</v>
      </c>
      <c r="L34">
        <f>SUM(H34-(H34*K34))</f>
        <v>36640</v>
      </c>
      <c r="M34">
        <f>L34*J34</f>
        <v>0</v>
      </c>
      <c r="N34">
        <v>10100</v>
      </c>
      <c r="O34">
        <v>12100</v>
      </c>
      <c r="P34">
        <v>0.077</v>
      </c>
      <c r="Q34">
        <v>9.8</v>
      </c>
      <c r="R34">
        <f>J34*L34</f>
        <v>0</v>
      </c>
      <c r="S34">
        <f>J34*SUM(P34:P35)</f>
        <v>0</v>
      </c>
      <c r="T34">
        <f>J34*SUM(Q34:Q35)</f>
        <v>0</v>
      </c>
    </row>
    <row r="35" spans="3:17" ht="12.75">
      <c r="C35" t="s">
        <v>496</v>
      </c>
      <c r="K35">
        <f t="shared" si="0"/>
        <v>0</v>
      </c>
      <c r="P35">
        <v>0.139</v>
      </c>
      <c r="Q35">
        <v>22.9</v>
      </c>
    </row>
    <row r="36" spans="2:20" ht="12.75">
      <c r="B36" t="s">
        <v>497</v>
      </c>
      <c r="C36" t="s">
        <v>498</v>
      </c>
      <c r="D36" t="s">
        <v>499</v>
      </c>
      <c r="E36" t="s">
        <v>500</v>
      </c>
      <c r="F36" t="s">
        <v>369</v>
      </c>
      <c r="G36" t="s">
        <v>370</v>
      </c>
      <c r="H36">
        <v>40960</v>
      </c>
      <c r="I36">
        <v>47300</v>
      </c>
      <c r="J36">
        <v>0</v>
      </c>
      <c r="K36">
        <f t="shared" si="0"/>
        <v>0</v>
      </c>
      <c r="L36">
        <f>SUM(H36-(H36*K36))</f>
        <v>40960</v>
      </c>
      <c r="M36">
        <f>L36*J36</f>
        <v>0</v>
      </c>
      <c r="N36">
        <v>10100</v>
      </c>
      <c r="O36">
        <v>12100</v>
      </c>
      <c r="P36">
        <v>0.077</v>
      </c>
      <c r="Q36">
        <v>9.8</v>
      </c>
      <c r="R36">
        <f>J36*L36</f>
        <v>0</v>
      </c>
      <c r="S36">
        <f>J36*SUM(P36:P37)</f>
        <v>0</v>
      </c>
      <c r="T36">
        <f>J36*SUM(Q36:Q37)</f>
        <v>0</v>
      </c>
    </row>
    <row r="37" spans="3:17" ht="12.75">
      <c r="C37" t="s">
        <v>501</v>
      </c>
      <c r="K37">
        <f t="shared" si="0"/>
        <v>0</v>
      </c>
      <c r="P37">
        <v>0.139</v>
      </c>
      <c r="Q37">
        <v>22.9</v>
      </c>
    </row>
    <row r="38" spans="2:20" ht="12.75">
      <c r="B38" t="s">
        <v>502</v>
      </c>
      <c r="C38" t="s">
        <v>503</v>
      </c>
      <c r="D38" t="s">
        <v>504</v>
      </c>
      <c r="E38" t="s">
        <v>505</v>
      </c>
      <c r="F38" t="s">
        <v>369</v>
      </c>
      <c r="G38" t="s">
        <v>370</v>
      </c>
      <c r="H38">
        <v>34800</v>
      </c>
      <c r="I38">
        <v>39800</v>
      </c>
      <c r="J38">
        <v>0</v>
      </c>
      <c r="K38">
        <f t="shared" si="0"/>
        <v>0</v>
      </c>
      <c r="L38">
        <f>SUM(H38-(H38*K38))</f>
        <v>34800</v>
      </c>
      <c r="M38">
        <f>L38*J38</f>
        <v>0</v>
      </c>
      <c r="N38">
        <v>10100</v>
      </c>
      <c r="O38">
        <v>12100</v>
      </c>
      <c r="P38">
        <v>0.077</v>
      </c>
      <c r="Q38">
        <v>9.8</v>
      </c>
      <c r="R38">
        <f>J38*L38</f>
        <v>0</v>
      </c>
      <c r="S38">
        <f>J38*SUM(P38:P39)</f>
        <v>0</v>
      </c>
      <c r="T38">
        <f>J38*SUM(Q38:Q39)</f>
        <v>0</v>
      </c>
    </row>
    <row r="39" spans="3:17" ht="12.75">
      <c r="C39" t="s">
        <v>506</v>
      </c>
      <c r="K39">
        <f t="shared" si="0"/>
        <v>0</v>
      </c>
      <c r="P39">
        <v>0.139</v>
      </c>
      <c r="Q39">
        <v>22.9</v>
      </c>
    </row>
    <row r="40" spans="2:20" ht="12.75">
      <c r="B40" t="s">
        <v>507</v>
      </c>
      <c r="C40" t="s">
        <v>508</v>
      </c>
      <c r="D40" t="s">
        <v>494</v>
      </c>
      <c r="E40" t="s">
        <v>509</v>
      </c>
      <c r="F40" t="s">
        <v>369</v>
      </c>
      <c r="G40" t="s">
        <v>370</v>
      </c>
      <c r="H40">
        <v>36640</v>
      </c>
      <c r="I40">
        <v>41100</v>
      </c>
      <c r="J40">
        <v>0</v>
      </c>
      <c r="K40">
        <f t="shared" si="0"/>
        <v>0</v>
      </c>
      <c r="L40">
        <f>SUM(H40-(H40*K40))</f>
        <v>36640</v>
      </c>
      <c r="M40">
        <f>L40*J40</f>
        <v>0</v>
      </c>
      <c r="N40">
        <v>10100</v>
      </c>
      <c r="O40">
        <v>12100</v>
      </c>
      <c r="P40">
        <v>0.077</v>
      </c>
      <c r="Q40">
        <v>9.8</v>
      </c>
      <c r="R40">
        <f>J40*L40</f>
        <v>0</v>
      </c>
      <c r="S40">
        <f>J40*SUM(P40:P41)</f>
        <v>0</v>
      </c>
      <c r="T40">
        <f>J40*SUM(Q40:Q41)</f>
        <v>0</v>
      </c>
    </row>
    <row r="41" spans="3:17" ht="12.75">
      <c r="C41" t="s">
        <v>510</v>
      </c>
      <c r="K41">
        <f t="shared" si="0"/>
        <v>0</v>
      </c>
      <c r="P41">
        <v>0.139</v>
      </c>
      <c r="Q41">
        <v>22.9</v>
      </c>
    </row>
    <row r="42" spans="2:20" ht="12.75">
      <c r="B42" t="s">
        <v>511</v>
      </c>
      <c r="C42" t="s">
        <v>512</v>
      </c>
      <c r="D42" t="s">
        <v>513</v>
      </c>
      <c r="E42" t="s">
        <v>514</v>
      </c>
      <c r="F42" t="s">
        <v>369</v>
      </c>
      <c r="G42" t="s">
        <v>370</v>
      </c>
      <c r="H42">
        <v>40400</v>
      </c>
      <c r="I42">
        <v>47300</v>
      </c>
      <c r="J42">
        <v>0</v>
      </c>
      <c r="K42">
        <f t="shared" si="0"/>
        <v>0</v>
      </c>
      <c r="L42">
        <f>SUM(H42-(H42*K42))</f>
        <v>40400</v>
      </c>
      <c r="M42">
        <f>L42*J42</f>
        <v>0</v>
      </c>
      <c r="N42">
        <v>10100</v>
      </c>
      <c r="O42">
        <v>12100</v>
      </c>
      <c r="P42">
        <v>0.077</v>
      </c>
      <c r="Q42">
        <v>9.8</v>
      </c>
      <c r="R42">
        <f>J42*L42</f>
        <v>0</v>
      </c>
      <c r="S42">
        <f>J42*SUM(P42:P43)</f>
        <v>0</v>
      </c>
      <c r="T42">
        <f>J42*SUM(Q42:Q43)</f>
        <v>0</v>
      </c>
    </row>
    <row r="43" spans="3:17" ht="12.75">
      <c r="C43" t="s">
        <v>515</v>
      </c>
      <c r="K43">
        <f t="shared" si="0"/>
        <v>0</v>
      </c>
      <c r="P43">
        <v>0.139</v>
      </c>
      <c r="Q43">
        <v>22.9</v>
      </c>
    </row>
    <row r="44" ht="12.75">
      <c r="B44" t="s">
        <v>420</v>
      </c>
    </row>
    <row r="45" ht="12.75">
      <c r="B45" t="s">
        <v>516</v>
      </c>
    </row>
    <row r="46" ht="12.75">
      <c r="B46" t="s">
        <v>517</v>
      </c>
    </row>
    <row r="47" spans="2:17" ht="12.75">
      <c r="B47" t="s">
        <v>518</v>
      </c>
      <c r="C47" t="s">
        <v>519</v>
      </c>
      <c r="D47" t="s">
        <v>520</v>
      </c>
      <c r="E47" t="s">
        <v>521</v>
      </c>
      <c r="F47" t="s">
        <v>522</v>
      </c>
      <c r="G47" t="s">
        <v>523</v>
      </c>
      <c r="H47">
        <v>45520</v>
      </c>
      <c r="I47">
        <v>50900</v>
      </c>
      <c r="J47">
        <v>0</v>
      </c>
      <c r="K47">
        <f>$C$8</f>
        <v>0</v>
      </c>
      <c r="L47">
        <f>SUM(H47-(H47*K47))</f>
        <v>45520</v>
      </c>
      <c r="M47">
        <f>L47*J47</f>
        <v>0</v>
      </c>
      <c r="N47" t="s">
        <v>398</v>
      </c>
      <c r="O47" t="s">
        <v>398</v>
      </c>
      <c r="P47">
        <v>0.085</v>
      </c>
      <c r="Q47" t="s">
        <v>524</v>
      </c>
    </row>
    <row r="48" spans="3:17" ht="12.75">
      <c r="C48" t="s">
        <v>525</v>
      </c>
      <c r="P48">
        <v>0.185</v>
      </c>
      <c r="Q48">
        <v>29.1</v>
      </c>
    </row>
    <row r="49" spans="2:17" ht="12.75">
      <c r="B49" t="s">
        <v>526</v>
      </c>
      <c r="C49" t="s">
        <v>527</v>
      </c>
      <c r="D49" t="s">
        <v>528</v>
      </c>
      <c r="E49" t="s">
        <v>529</v>
      </c>
      <c r="F49" t="s">
        <v>530</v>
      </c>
      <c r="G49" t="s">
        <v>523</v>
      </c>
      <c r="H49">
        <v>50800</v>
      </c>
      <c r="I49">
        <v>57200</v>
      </c>
      <c r="J49">
        <v>0</v>
      </c>
      <c r="K49">
        <f>$C$8</f>
        <v>0</v>
      </c>
      <c r="L49">
        <f>SUM(H49-(H49*K49))</f>
        <v>50800</v>
      </c>
      <c r="M49">
        <f>L49*J49</f>
        <v>0</v>
      </c>
      <c r="N49" t="s">
        <v>398</v>
      </c>
      <c r="O49" t="s">
        <v>398</v>
      </c>
      <c r="P49">
        <v>0.094</v>
      </c>
      <c r="Q49" t="s">
        <v>531</v>
      </c>
    </row>
    <row r="50" spans="3:17" ht="12.75">
      <c r="C50" t="s">
        <v>532</v>
      </c>
      <c r="P50">
        <v>0.224</v>
      </c>
      <c r="Q50">
        <v>29.4</v>
      </c>
    </row>
    <row r="51" spans="2:17" ht="12.75">
      <c r="B51" t="s">
        <v>533</v>
      </c>
      <c r="C51" t="s">
        <v>534</v>
      </c>
      <c r="D51" t="s">
        <v>535</v>
      </c>
      <c r="E51" t="s">
        <v>536</v>
      </c>
      <c r="F51" t="s">
        <v>537</v>
      </c>
      <c r="G51" t="s">
        <v>523</v>
      </c>
      <c r="H51">
        <v>74960</v>
      </c>
      <c r="I51">
        <v>85800</v>
      </c>
      <c r="J51">
        <v>0</v>
      </c>
      <c r="K51">
        <f>$C$8</f>
        <v>0</v>
      </c>
      <c r="L51">
        <f>SUM(H51-(H51*K51))</f>
        <v>74960</v>
      </c>
      <c r="M51">
        <f>L51*J51</f>
        <v>0</v>
      </c>
      <c r="N51" t="s">
        <v>398</v>
      </c>
      <c r="O51" t="s">
        <v>398</v>
      </c>
      <c r="P51">
        <v>0.129</v>
      </c>
      <c r="Q51" t="s">
        <v>538</v>
      </c>
    </row>
    <row r="52" spans="3:17" ht="12.75">
      <c r="C52" t="s">
        <v>539</v>
      </c>
      <c r="P52">
        <v>0.221</v>
      </c>
      <c r="Q52">
        <v>39.9</v>
      </c>
    </row>
    <row r="53" spans="2:17" ht="12.75">
      <c r="B53" t="s">
        <v>540</v>
      </c>
      <c r="C53" t="s">
        <v>541</v>
      </c>
      <c r="D53" t="s">
        <v>542</v>
      </c>
      <c r="E53" t="s">
        <v>543</v>
      </c>
      <c r="F53" t="s">
        <v>544</v>
      </c>
      <c r="G53" t="s">
        <v>523</v>
      </c>
      <c r="H53">
        <v>96720</v>
      </c>
      <c r="I53">
        <v>108900</v>
      </c>
      <c r="J53">
        <v>0</v>
      </c>
      <c r="K53">
        <f>$C$8</f>
        <v>0</v>
      </c>
      <c r="L53">
        <f>SUM(H53-(H53*K53))</f>
        <v>96720</v>
      </c>
      <c r="M53">
        <f>L53*J53</f>
        <v>0</v>
      </c>
      <c r="N53" t="s">
        <v>398</v>
      </c>
      <c r="O53" t="s">
        <v>398</v>
      </c>
      <c r="P53">
        <v>0.161</v>
      </c>
      <c r="Q53" t="s">
        <v>545</v>
      </c>
    </row>
    <row r="54" spans="3:17" ht="12.75">
      <c r="C54" t="s">
        <v>546</v>
      </c>
      <c r="P54">
        <v>0.295</v>
      </c>
      <c r="Q54" t="s">
        <v>547</v>
      </c>
    </row>
    <row r="55" spans="2:17" ht="12.75">
      <c r="B55" t="s">
        <v>548</v>
      </c>
      <c r="C55" t="s">
        <v>549</v>
      </c>
      <c r="D55" t="s">
        <v>550</v>
      </c>
      <c r="E55" t="s">
        <v>551</v>
      </c>
      <c r="F55" t="s">
        <v>537</v>
      </c>
      <c r="G55" t="s">
        <v>552</v>
      </c>
      <c r="H55">
        <v>45520</v>
      </c>
      <c r="I55">
        <v>50900</v>
      </c>
      <c r="J55">
        <v>0</v>
      </c>
      <c r="K55">
        <f>$C$8</f>
        <v>0</v>
      </c>
      <c r="L55">
        <f>SUM(H55-(H55*K55))</f>
        <v>45520</v>
      </c>
      <c r="M55">
        <f>L55*J55</f>
        <v>0</v>
      </c>
      <c r="N55" t="s">
        <v>398</v>
      </c>
      <c r="O55" t="s">
        <v>398</v>
      </c>
      <c r="P55">
        <v>0.085</v>
      </c>
      <c r="Q55" t="s">
        <v>524</v>
      </c>
    </row>
    <row r="56" spans="3:17" ht="12.75">
      <c r="C56" t="s">
        <v>553</v>
      </c>
      <c r="P56">
        <v>0.185</v>
      </c>
      <c r="Q56" t="s">
        <v>554</v>
      </c>
    </row>
    <row r="57" spans="2:17" ht="12.75">
      <c r="B57" t="s">
        <v>555</v>
      </c>
      <c r="C57" t="s">
        <v>556</v>
      </c>
      <c r="D57" t="s">
        <v>557</v>
      </c>
      <c r="E57" t="s">
        <v>558</v>
      </c>
      <c r="F57" t="s">
        <v>537</v>
      </c>
      <c r="G57" t="s">
        <v>559</v>
      </c>
      <c r="H57">
        <v>50800</v>
      </c>
      <c r="I57">
        <v>57200</v>
      </c>
      <c r="J57">
        <v>0</v>
      </c>
      <c r="K57">
        <f>$C$8</f>
        <v>0</v>
      </c>
      <c r="L57">
        <f>SUM(H57-(H57*K57))</f>
        <v>50800</v>
      </c>
      <c r="M57">
        <f>L57*J57</f>
        <v>0</v>
      </c>
      <c r="N57" t="s">
        <v>398</v>
      </c>
      <c r="O57" t="s">
        <v>398</v>
      </c>
      <c r="P57">
        <v>0.094</v>
      </c>
      <c r="Q57" t="s">
        <v>531</v>
      </c>
    </row>
    <row r="58" spans="3:17" ht="12.75">
      <c r="C58" t="s">
        <v>560</v>
      </c>
      <c r="P58">
        <v>0.224</v>
      </c>
      <c r="Q58" t="s">
        <v>561</v>
      </c>
    </row>
    <row r="59" spans="2:17" ht="12.75">
      <c r="B59" t="s">
        <v>562</v>
      </c>
      <c r="C59" t="s">
        <v>563</v>
      </c>
      <c r="D59" t="s">
        <v>564</v>
      </c>
      <c r="E59" t="s">
        <v>565</v>
      </c>
      <c r="F59" t="s">
        <v>522</v>
      </c>
      <c r="G59" t="s">
        <v>552</v>
      </c>
      <c r="H59">
        <v>74960</v>
      </c>
      <c r="I59">
        <v>85800</v>
      </c>
      <c r="J59">
        <v>0</v>
      </c>
      <c r="K59">
        <f>$C$8</f>
        <v>0</v>
      </c>
      <c r="L59">
        <f>SUM(H59-(H59*K59))</f>
        <v>74960</v>
      </c>
      <c r="M59">
        <f>L59*J59</f>
        <v>0</v>
      </c>
      <c r="N59" t="s">
        <v>398</v>
      </c>
      <c r="O59" t="s">
        <v>398</v>
      </c>
      <c r="P59">
        <v>0.129</v>
      </c>
      <c r="Q59" t="s">
        <v>538</v>
      </c>
    </row>
    <row r="60" spans="3:17" ht="12.75">
      <c r="C60" t="s">
        <v>566</v>
      </c>
      <c r="P60">
        <v>0.221</v>
      </c>
      <c r="Q60" t="s">
        <v>567</v>
      </c>
    </row>
    <row r="61" spans="2:17" ht="12.75">
      <c r="B61" t="s">
        <v>568</v>
      </c>
      <c r="C61" t="s">
        <v>569</v>
      </c>
      <c r="D61" t="s">
        <v>570</v>
      </c>
      <c r="E61" t="s">
        <v>571</v>
      </c>
      <c r="F61" t="s">
        <v>544</v>
      </c>
      <c r="G61" t="s">
        <v>523</v>
      </c>
      <c r="H61">
        <v>96720</v>
      </c>
      <c r="I61">
        <v>108900</v>
      </c>
      <c r="J61">
        <v>0</v>
      </c>
      <c r="K61">
        <f>$C$8</f>
        <v>0</v>
      </c>
      <c r="L61">
        <f>SUM(H61-(H61*K61))</f>
        <v>96720</v>
      </c>
      <c r="M61">
        <f>L61*J61</f>
        <v>0</v>
      </c>
      <c r="N61" t="s">
        <v>398</v>
      </c>
      <c r="O61" t="s">
        <v>398</v>
      </c>
      <c r="P61">
        <v>0.161</v>
      </c>
      <c r="Q61" t="s">
        <v>545</v>
      </c>
    </row>
    <row r="62" spans="3:17" ht="12.75">
      <c r="C62" t="s">
        <v>572</v>
      </c>
      <c r="P62">
        <v>0.295</v>
      </c>
      <c r="Q62" t="s">
        <v>547</v>
      </c>
    </row>
    <row r="63" ht="12.75">
      <c r="B63" t="s">
        <v>447</v>
      </c>
    </row>
    <row r="64" ht="12.75">
      <c r="B64" t="s">
        <v>377</v>
      </c>
    </row>
    <row r="65" ht="12.75">
      <c r="B65" t="s">
        <v>573</v>
      </c>
    </row>
    <row r="66" spans="2:17" ht="12.75">
      <c r="B66" t="s">
        <v>574</v>
      </c>
      <c r="C66" t="s">
        <v>575</v>
      </c>
      <c r="D66" t="s">
        <v>576</v>
      </c>
      <c r="E66" t="s">
        <v>452</v>
      </c>
      <c r="F66" t="s">
        <v>577</v>
      </c>
      <c r="G66" t="s">
        <v>578</v>
      </c>
      <c r="H66">
        <v>58160</v>
      </c>
      <c r="I66">
        <v>63400</v>
      </c>
      <c r="J66">
        <v>0</v>
      </c>
      <c r="K66">
        <f>$C$8</f>
        <v>0</v>
      </c>
      <c r="L66">
        <f>SUM(H66-(H66*K66))</f>
        <v>58160</v>
      </c>
      <c r="M66">
        <f>L66*J66</f>
        <v>0</v>
      </c>
      <c r="N66" t="s">
        <v>398</v>
      </c>
      <c r="O66" t="s">
        <v>398</v>
      </c>
      <c r="P66">
        <v>0.1</v>
      </c>
      <c r="Q66">
        <v>14.2</v>
      </c>
    </row>
    <row r="67" spans="3:17" ht="12.75">
      <c r="C67" t="s">
        <v>579</v>
      </c>
      <c r="P67">
        <v>0.185</v>
      </c>
      <c r="Q67">
        <v>29.1</v>
      </c>
    </row>
    <row r="68" spans="2:17" ht="12.75">
      <c r="B68" t="s">
        <v>580</v>
      </c>
      <c r="C68" t="s">
        <v>581</v>
      </c>
      <c r="D68" t="s">
        <v>582</v>
      </c>
      <c r="E68" t="s">
        <v>583</v>
      </c>
      <c r="F68" t="s">
        <v>584</v>
      </c>
      <c r="G68" t="s">
        <v>578</v>
      </c>
      <c r="H68">
        <v>62080</v>
      </c>
      <c r="I68">
        <v>66600</v>
      </c>
      <c r="J68">
        <v>0</v>
      </c>
      <c r="K68">
        <f>$C$8</f>
        <v>0</v>
      </c>
      <c r="L68">
        <f>SUM(H68-(H68*K68))</f>
        <v>62080</v>
      </c>
      <c r="M68">
        <f>L68*J68</f>
        <v>0</v>
      </c>
      <c r="N68" t="s">
        <v>398</v>
      </c>
      <c r="O68" t="s">
        <v>398</v>
      </c>
      <c r="P68">
        <v>0.1</v>
      </c>
      <c r="Q68">
        <v>14.2</v>
      </c>
    </row>
    <row r="69" spans="3:17" ht="12.75">
      <c r="C69" t="s">
        <v>585</v>
      </c>
      <c r="P69">
        <v>0.185</v>
      </c>
      <c r="Q69">
        <v>29.1</v>
      </c>
    </row>
    <row r="70" spans="2:17" ht="12.75">
      <c r="B70" t="s">
        <v>586</v>
      </c>
      <c r="C70" t="s">
        <v>587</v>
      </c>
      <c r="D70" t="s">
        <v>588</v>
      </c>
      <c r="E70" t="s">
        <v>589</v>
      </c>
      <c r="F70" t="s">
        <v>537</v>
      </c>
      <c r="G70" t="s">
        <v>523</v>
      </c>
      <c r="H70">
        <v>58160</v>
      </c>
      <c r="I70">
        <v>63400</v>
      </c>
      <c r="J70">
        <v>0</v>
      </c>
      <c r="K70">
        <f>$C$8</f>
        <v>0</v>
      </c>
      <c r="L70">
        <f>SUM(H70-(H70*K70))</f>
        <v>58160</v>
      </c>
      <c r="M70">
        <f>L70*J70</f>
        <v>0</v>
      </c>
      <c r="N70" t="s">
        <v>398</v>
      </c>
      <c r="O70" t="s">
        <v>398</v>
      </c>
      <c r="P70">
        <v>0.1</v>
      </c>
      <c r="Q70">
        <v>13.9</v>
      </c>
    </row>
    <row r="71" spans="3:17" ht="12.75">
      <c r="C71" t="s">
        <v>590</v>
      </c>
      <c r="P71">
        <v>0.185</v>
      </c>
      <c r="Q71">
        <v>29.4</v>
      </c>
    </row>
    <row r="72" spans="2:17" ht="12.75">
      <c r="B72" t="s">
        <v>591</v>
      </c>
      <c r="C72" t="s">
        <v>592</v>
      </c>
      <c r="D72" t="s">
        <v>593</v>
      </c>
      <c r="E72" t="s">
        <v>594</v>
      </c>
      <c r="F72" t="s">
        <v>595</v>
      </c>
      <c r="G72" t="s">
        <v>523</v>
      </c>
      <c r="H72">
        <v>62080</v>
      </c>
      <c r="I72">
        <v>66600</v>
      </c>
      <c r="J72">
        <v>0</v>
      </c>
      <c r="K72">
        <f>$C$8</f>
        <v>0</v>
      </c>
      <c r="L72">
        <f>SUM(H72-(H72*K72))</f>
        <v>62080</v>
      </c>
      <c r="M72">
        <f>L72*J72</f>
        <v>0</v>
      </c>
      <c r="N72" t="s">
        <v>398</v>
      </c>
      <c r="O72" t="s">
        <v>398</v>
      </c>
      <c r="P72">
        <v>0.1</v>
      </c>
      <c r="Q72">
        <v>13.9</v>
      </c>
    </row>
    <row r="73" spans="3:17" ht="12.75">
      <c r="C73" t="s">
        <v>596</v>
      </c>
      <c r="P73">
        <v>0.185</v>
      </c>
      <c r="Q73">
        <v>29.4</v>
      </c>
    </row>
    <row r="75" spans="18:20" ht="12.75">
      <c r="R75">
        <f>SUM(R21:R63)</f>
        <v>0</v>
      </c>
      <c r="S75">
        <f>SUM(S21:S63)</f>
        <v>0</v>
      </c>
      <c r="T75">
        <f>SUM(T21:T63)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T74"/>
  <sheetViews>
    <sheetView workbookViewId="0" topLeftCell="A58">
      <selection activeCell="B75" sqref="B75"/>
    </sheetView>
  </sheetViews>
  <sheetFormatPr defaultColWidth="9.00390625" defaultRowHeight="12.75"/>
  <cols>
    <col min="2" max="2" width="21.625" style="0" customWidth="1"/>
  </cols>
  <sheetData>
    <row r="4" ht="12.75">
      <c r="B4" t="s">
        <v>597</v>
      </c>
    </row>
    <row r="6" ht="12.75">
      <c r="B6" t="s">
        <v>598</v>
      </c>
    </row>
    <row r="8" spans="2:12" ht="12.75">
      <c r="B8" t="s">
        <v>325</v>
      </c>
      <c r="C8">
        <v>0</v>
      </c>
      <c r="D8" t="s">
        <v>599</v>
      </c>
      <c r="F8">
        <f>R74</f>
        <v>0</v>
      </c>
      <c r="G8" t="s">
        <v>327</v>
      </c>
      <c r="I8">
        <v>0</v>
      </c>
      <c r="J8" t="s">
        <v>328</v>
      </c>
      <c r="L8">
        <f>T74</f>
        <v>0</v>
      </c>
    </row>
    <row r="11" spans="2:17" ht="12.75">
      <c r="B11" t="s">
        <v>329</v>
      </c>
      <c r="C11" t="s">
        <v>330</v>
      </c>
      <c r="D11" t="s">
        <v>331</v>
      </c>
      <c r="F11" t="s">
        <v>332</v>
      </c>
      <c r="H11" t="s">
        <v>333</v>
      </c>
      <c r="I11" t="s">
        <v>334</v>
      </c>
      <c r="J11" t="s">
        <v>335</v>
      </c>
      <c r="K11" t="s">
        <v>600</v>
      </c>
      <c r="L11" t="s">
        <v>601</v>
      </c>
      <c r="M11" t="s">
        <v>337</v>
      </c>
      <c r="N11" t="s">
        <v>602</v>
      </c>
      <c r="O11" t="s">
        <v>603</v>
      </c>
      <c r="P11" t="s">
        <v>340</v>
      </c>
      <c r="Q11" t="s">
        <v>341</v>
      </c>
    </row>
    <row r="12" spans="3:7" ht="12.75">
      <c r="C12" t="s">
        <v>342</v>
      </c>
      <c r="D12" t="s">
        <v>343</v>
      </c>
      <c r="E12" t="s">
        <v>344</v>
      </c>
      <c r="F12" t="s">
        <v>345</v>
      </c>
      <c r="G12" t="s">
        <v>346</v>
      </c>
    </row>
    <row r="14" ht="12.75">
      <c r="B14" t="s">
        <v>604</v>
      </c>
    </row>
    <row r="15" spans="2:20" ht="12.75">
      <c r="B15" t="s">
        <v>605</v>
      </c>
      <c r="C15" t="s">
        <v>606</v>
      </c>
      <c r="D15" t="s">
        <v>607</v>
      </c>
      <c r="E15" t="s">
        <v>608</v>
      </c>
      <c r="F15" t="s">
        <v>609</v>
      </c>
      <c r="G15" t="s">
        <v>610</v>
      </c>
      <c r="H15">
        <v>77680</v>
      </c>
      <c r="I15">
        <v>80900</v>
      </c>
      <c r="J15">
        <v>0</v>
      </c>
      <c r="K15">
        <f>$C$8</f>
        <v>0</v>
      </c>
      <c r="L15">
        <f>SUM(H15-(H15*K15))</f>
        <v>77680</v>
      </c>
      <c r="M15">
        <f>L15*J15</f>
        <v>0</v>
      </c>
      <c r="N15" t="s">
        <v>398</v>
      </c>
      <c r="O15" t="s">
        <v>398</v>
      </c>
      <c r="P15">
        <v>0.139</v>
      </c>
      <c r="Q15">
        <v>19</v>
      </c>
      <c r="R15">
        <f>J15*L15</f>
        <v>0</v>
      </c>
      <c r="S15">
        <f>J15*SUM(P15:P17)</f>
        <v>0</v>
      </c>
      <c r="T15">
        <f>J15*SUM(Q15:Q17)</f>
        <v>0</v>
      </c>
    </row>
    <row r="16" spans="3:17" ht="12.75">
      <c r="C16" t="s">
        <v>611</v>
      </c>
      <c r="P16">
        <v>0.221</v>
      </c>
      <c r="Q16">
        <v>32.6</v>
      </c>
    </row>
    <row r="17" spans="3:17" ht="12.75">
      <c r="C17" t="s">
        <v>612</v>
      </c>
      <c r="P17">
        <v>0.0629</v>
      </c>
      <c r="Q17">
        <v>4.5</v>
      </c>
    </row>
    <row r="19" spans="2:20" ht="12.75">
      <c r="B19" t="s">
        <v>613</v>
      </c>
      <c r="C19" t="s">
        <v>614</v>
      </c>
      <c r="D19" t="s">
        <v>615</v>
      </c>
      <c r="E19" t="s">
        <v>616</v>
      </c>
      <c r="F19" t="s">
        <v>617</v>
      </c>
      <c r="G19" t="s">
        <v>618</v>
      </c>
      <c r="H19">
        <v>95360</v>
      </c>
      <c r="I19">
        <v>97800</v>
      </c>
      <c r="J19">
        <v>0</v>
      </c>
      <c r="K19">
        <f>$C$8</f>
        <v>0</v>
      </c>
      <c r="L19">
        <f>SUM(H19-(H19*K19))</f>
        <v>95360</v>
      </c>
      <c r="M19">
        <f>L19*J19</f>
        <v>0</v>
      </c>
      <c r="N19" t="s">
        <v>398</v>
      </c>
      <c r="O19" t="s">
        <v>398</v>
      </c>
      <c r="P19">
        <v>0.139</v>
      </c>
      <c r="Q19">
        <v>19</v>
      </c>
      <c r="R19">
        <f>J19*L19</f>
        <v>0</v>
      </c>
      <c r="S19">
        <f>J19*SUM(P19:P21)</f>
        <v>0</v>
      </c>
      <c r="T19">
        <f>J19*SUM(Q19:Q21)</f>
        <v>0</v>
      </c>
    </row>
    <row r="20" spans="3:17" ht="12.75">
      <c r="C20" t="s">
        <v>619</v>
      </c>
      <c r="P20">
        <v>0.221</v>
      </c>
      <c r="Q20">
        <v>37.2</v>
      </c>
    </row>
    <row r="21" spans="3:17" ht="12.75">
      <c r="C21" t="s">
        <v>620</v>
      </c>
      <c r="P21">
        <v>0.063</v>
      </c>
      <c r="Q21">
        <v>4.5</v>
      </c>
    </row>
    <row r="23" ht="12.75">
      <c r="B23" t="s">
        <v>621</v>
      </c>
    </row>
    <row r="24" spans="2:20" ht="12.75">
      <c r="B24" t="s">
        <v>622</v>
      </c>
      <c r="C24" t="s">
        <v>623</v>
      </c>
      <c r="D24" t="s">
        <v>624</v>
      </c>
      <c r="E24" t="s">
        <v>625</v>
      </c>
      <c r="F24" t="s">
        <v>626</v>
      </c>
      <c r="G24" t="s">
        <v>627</v>
      </c>
      <c r="H24">
        <v>112800</v>
      </c>
      <c r="I24">
        <v>117700</v>
      </c>
      <c r="J24">
        <v>0</v>
      </c>
      <c r="K24">
        <f>$C$8</f>
        <v>0</v>
      </c>
      <c r="L24">
        <f>SUM(H24-(H24*K24))</f>
        <v>112800</v>
      </c>
      <c r="M24">
        <f>L24*J24</f>
        <v>0</v>
      </c>
      <c r="N24">
        <v>10100</v>
      </c>
      <c r="O24">
        <v>12100</v>
      </c>
      <c r="P24">
        <f>0.9*0.9*0.217</f>
        <v>0.17577</v>
      </c>
      <c r="Q24">
        <v>25.2</v>
      </c>
      <c r="R24">
        <f>J24*L24</f>
        <v>0</v>
      </c>
      <c r="S24">
        <f>J24*SUM(P24:P26)</f>
        <v>0</v>
      </c>
      <c r="T24">
        <f>J24*SUM(Q24:Q26)</f>
        <v>0</v>
      </c>
    </row>
    <row r="25" spans="3:17" ht="12.75">
      <c r="C25" t="s">
        <v>628</v>
      </c>
      <c r="P25">
        <f>0.965*0.395*0.755</f>
        <v>0.287787125</v>
      </c>
      <c r="Q25">
        <v>49.1</v>
      </c>
    </row>
    <row r="26" spans="3:17" ht="12.75">
      <c r="C26" t="s">
        <v>629</v>
      </c>
      <c r="P26">
        <f>0.95*0.95*0.055</f>
        <v>0.0496375</v>
      </c>
      <c r="Q26">
        <v>8</v>
      </c>
    </row>
    <row r="27" spans="2:20" ht="12.75">
      <c r="B27" t="s">
        <v>630</v>
      </c>
      <c r="C27" t="s">
        <v>631</v>
      </c>
      <c r="D27" t="s">
        <v>632</v>
      </c>
      <c r="E27" t="s">
        <v>633</v>
      </c>
      <c r="F27" t="s">
        <v>481</v>
      </c>
      <c r="G27" t="s">
        <v>634</v>
      </c>
      <c r="H27">
        <v>161120</v>
      </c>
      <c r="I27">
        <v>169400</v>
      </c>
      <c r="J27">
        <v>0</v>
      </c>
      <c r="K27">
        <f>$C$8</f>
        <v>0</v>
      </c>
      <c r="L27">
        <f>SUM(H27-(H27*K27))</f>
        <v>161120</v>
      </c>
      <c r="M27">
        <f>L27*J27</f>
        <v>0</v>
      </c>
      <c r="N27" t="s">
        <v>398</v>
      </c>
      <c r="O27">
        <v>11300</v>
      </c>
      <c r="P27">
        <f>0.9*0.9*0.265</f>
        <v>0.21465000000000004</v>
      </c>
      <c r="Q27">
        <v>28</v>
      </c>
      <c r="R27">
        <f>J27*L27</f>
        <v>0</v>
      </c>
      <c r="S27">
        <f>J27*SUM(P27:P29)</f>
        <v>0</v>
      </c>
      <c r="T27">
        <f>J27*SUM(Q27:Q29)</f>
        <v>0</v>
      </c>
    </row>
    <row r="28" spans="3:17" ht="12.75">
      <c r="C28" t="s">
        <v>635</v>
      </c>
      <c r="P28">
        <f>1.09*0.5*0.875</f>
        <v>0.47687500000000005</v>
      </c>
      <c r="Q28">
        <v>73.1</v>
      </c>
    </row>
    <row r="29" spans="3:17" ht="12.75">
      <c r="C29" t="s">
        <v>629</v>
      </c>
      <c r="P29">
        <f>0.95*0.95*0.055</f>
        <v>0.0496375</v>
      </c>
      <c r="Q29">
        <v>8</v>
      </c>
    </row>
    <row r="30" spans="2:20" ht="12.75">
      <c r="B30" t="s">
        <v>636</v>
      </c>
      <c r="C30" t="s">
        <v>637</v>
      </c>
      <c r="D30" t="s">
        <v>638</v>
      </c>
      <c r="E30" t="s">
        <v>639</v>
      </c>
      <c r="F30" t="s">
        <v>640</v>
      </c>
      <c r="G30" t="s">
        <v>641</v>
      </c>
      <c r="H30">
        <v>182240</v>
      </c>
      <c r="I30">
        <v>189300</v>
      </c>
      <c r="J30">
        <v>0</v>
      </c>
      <c r="K30">
        <f>$C$8</f>
        <v>0</v>
      </c>
      <c r="L30">
        <f>SUM(H30-(H30*K30))</f>
        <v>182240</v>
      </c>
      <c r="M30">
        <f>L30*J30</f>
        <v>0</v>
      </c>
      <c r="N30" t="s">
        <v>398</v>
      </c>
      <c r="O30">
        <v>11300</v>
      </c>
      <c r="P30">
        <f>0.9*0.9*0.265</f>
        <v>0.21465000000000004</v>
      </c>
      <c r="Q30">
        <v>31.1</v>
      </c>
      <c r="R30">
        <f>J30*L30</f>
        <v>0</v>
      </c>
      <c r="S30">
        <f>J30*SUM(P30:P32)</f>
        <v>0</v>
      </c>
      <c r="T30">
        <f>J30*SUM(Q30:Q32)</f>
        <v>0</v>
      </c>
    </row>
    <row r="31" spans="3:17" ht="12.75">
      <c r="C31" t="s">
        <v>642</v>
      </c>
      <c r="P31">
        <f>1.09*0.5*0.875</f>
        <v>0.47687500000000005</v>
      </c>
      <c r="Q31">
        <v>79.9</v>
      </c>
    </row>
    <row r="32" spans="3:17" ht="12.75">
      <c r="C32" t="s">
        <v>629</v>
      </c>
      <c r="P32">
        <f>0.95*0.95*0.055</f>
        <v>0.0496375</v>
      </c>
      <c r="Q32">
        <v>8</v>
      </c>
    </row>
    <row r="33" spans="2:20" ht="12.75">
      <c r="B33" t="s">
        <v>643</v>
      </c>
      <c r="C33" t="s">
        <v>644</v>
      </c>
      <c r="D33" t="s">
        <v>645</v>
      </c>
      <c r="E33" t="s">
        <v>646</v>
      </c>
      <c r="F33" t="s">
        <v>481</v>
      </c>
      <c r="G33" t="s">
        <v>627</v>
      </c>
      <c r="H33">
        <v>214800</v>
      </c>
      <c r="I33">
        <v>220200</v>
      </c>
      <c r="J33">
        <v>0</v>
      </c>
      <c r="K33">
        <f>$C$8</f>
        <v>0</v>
      </c>
      <c r="L33">
        <f>SUM(H33-(H33*K33))</f>
        <v>214800</v>
      </c>
      <c r="M33">
        <f>L33*J33</f>
        <v>0</v>
      </c>
      <c r="N33" t="s">
        <v>398</v>
      </c>
      <c r="O33">
        <v>14600</v>
      </c>
      <c r="P33">
        <f>0.9*0.9*0.292</f>
        <v>0.23652</v>
      </c>
      <c r="Q33">
        <v>33.3</v>
      </c>
      <c r="R33">
        <f>J33*L33</f>
        <v>0</v>
      </c>
      <c r="S33">
        <f>J33*SUM(P33:P35)</f>
        <v>0</v>
      </c>
      <c r="T33">
        <f>J33*SUM(Q33:Q35)</f>
        <v>0</v>
      </c>
    </row>
    <row r="34" spans="3:17" ht="12.75">
      <c r="C34" t="s">
        <v>647</v>
      </c>
      <c r="P34">
        <f>1.095*0.495*1.48</f>
        <v>0.8021969999999999</v>
      </c>
      <c r="Q34">
        <v>120.7</v>
      </c>
    </row>
    <row r="35" spans="3:17" ht="12.75">
      <c r="C35" t="s">
        <v>629</v>
      </c>
      <c r="P35">
        <f>0.95*0.95*0.055</f>
        <v>0.0496375</v>
      </c>
      <c r="Q35">
        <v>8</v>
      </c>
    </row>
    <row r="37" ht="12.75">
      <c r="B37" t="s">
        <v>648</v>
      </c>
    </row>
    <row r="38" spans="2:20" ht="12.75">
      <c r="B38" t="s">
        <v>649</v>
      </c>
      <c r="C38" t="s">
        <v>650</v>
      </c>
      <c r="D38" t="s">
        <v>651</v>
      </c>
      <c r="E38" t="s">
        <v>652</v>
      </c>
      <c r="F38" t="s">
        <v>653</v>
      </c>
      <c r="G38" t="s">
        <v>654</v>
      </c>
      <c r="H38">
        <v>92000</v>
      </c>
      <c r="I38">
        <v>93500</v>
      </c>
      <c r="J38">
        <v>0</v>
      </c>
      <c r="K38">
        <f>$C$8</f>
        <v>0</v>
      </c>
      <c r="L38">
        <f>SUM(H38-(H38*K38))</f>
        <v>92000</v>
      </c>
      <c r="M38">
        <f>L38*J38</f>
        <v>0</v>
      </c>
      <c r="N38" t="s">
        <v>398</v>
      </c>
      <c r="O38" t="s">
        <v>398</v>
      </c>
      <c r="P38">
        <f>1.145*0.755*0.313</f>
        <v>0.270580675</v>
      </c>
      <c r="Q38">
        <v>33.3</v>
      </c>
      <c r="R38">
        <f>J38*L38</f>
        <v>0</v>
      </c>
      <c r="S38">
        <f>J38*SUM(P38:P39)</f>
        <v>0</v>
      </c>
      <c r="T38">
        <f>J38*SUM(Q38:Q39)</f>
        <v>0</v>
      </c>
    </row>
    <row r="39" spans="3:17" ht="12.75">
      <c r="C39" t="s">
        <v>655</v>
      </c>
      <c r="P39">
        <v>0.221</v>
      </c>
      <c r="Q39">
        <v>37.2</v>
      </c>
    </row>
    <row r="40" spans="2:20" ht="12.75">
      <c r="B40" t="s">
        <v>656</v>
      </c>
      <c r="C40" t="s">
        <v>657</v>
      </c>
      <c r="D40" t="s">
        <v>658</v>
      </c>
      <c r="E40" t="s">
        <v>659</v>
      </c>
      <c r="F40" t="s">
        <v>617</v>
      </c>
      <c r="G40" t="s">
        <v>660</v>
      </c>
      <c r="H40">
        <v>108000</v>
      </c>
      <c r="I40">
        <v>112600</v>
      </c>
      <c r="J40">
        <v>0</v>
      </c>
      <c r="K40">
        <f>$C$8</f>
        <v>0</v>
      </c>
      <c r="L40">
        <f>SUM(H40-(H40*K40))</f>
        <v>108000</v>
      </c>
      <c r="M40">
        <f>L40*J40</f>
        <v>0</v>
      </c>
      <c r="N40" t="s">
        <v>398</v>
      </c>
      <c r="O40" t="s">
        <v>398</v>
      </c>
      <c r="P40">
        <v>0.271</v>
      </c>
      <c r="Q40">
        <v>31.9</v>
      </c>
      <c r="R40">
        <f>J40*L40</f>
        <v>0</v>
      </c>
      <c r="S40">
        <f>J40*SUM(P40:P41)</f>
        <v>0</v>
      </c>
      <c r="T40">
        <f>J40*SUM(Q40:Q41)</f>
        <v>0</v>
      </c>
    </row>
    <row r="41" spans="3:17" ht="12.75">
      <c r="C41" t="s">
        <v>661</v>
      </c>
      <c r="P41">
        <v>0.288</v>
      </c>
      <c r="Q41">
        <v>51.5</v>
      </c>
    </row>
    <row r="42" spans="2:20" ht="12.75">
      <c r="B42" t="s">
        <v>662</v>
      </c>
      <c r="C42" t="s">
        <v>663</v>
      </c>
      <c r="D42" t="s">
        <v>664</v>
      </c>
      <c r="E42" t="s">
        <v>665</v>
      </c>
      <c r="F42" t="s">
        <v>666</v>
      </c>
      <c r="G42" t="s">
        <v>634</v>
      </c>
      <c r="H42">
        <v>155920</v>
      </c>
      <c r="I42">
        <v>164900</v>
      </c>
      <c r="J42">
        <v>0</v>
      </c>
      <c r="K42">
        <f>$C$8</f>
        <v>0</v>
      </c>
      <c r="L42">
        <f>SUM(H42-(H42*K42))</f>
        <v>155920</v>
      </c>
      <c r="M42">
        <f>L42*J42</f>
        <v>0</v>
      </c>
      <c r="N42" t="s">
        <v>398</v>
      </c>
      <c r="O42">
        <v>11300</v>
      </c>
      <c r="P42">
        <f>1.36*0.318*0.755</f>
        <v>0.32652240000000005</v>
      </c>
      <c r="Q42">
        <v>35</v>
      </c>
      <c r="R42">
        <f>J42*L42</f>
        <v>0</v>
      </c>
      <c r="S42">
        <f>J42*SUM(P42:P43)</f>
        <v>0</v>
      </c>
      <c r="T42">
        <f>J42*SUM(Q42:Q43)</f>
        <v>0</v>
      </c>
    </row>
    <row r="43" spans="3:17" ht="12.75">
      <c r="C43" t="s">
        <v>667</v>
      </c>
      <c r="P43">
        <f>1.09*0.5*0.875</f>
        <v>0.47687500000000005</v>
      </c>
      <c r="Q43">
        <v>73.1</v>
      </c>
    </row>
    <row r="44" spans="2:17" ht="12.75">
      <c r="B44" t="s">
        <v>668</v>
      </c>
      <c r="C44" t="s">
        <v>669</v>
      </c>
      <c r="D44" t="s">
        <v>664</v>
      </c>
      <c r="E44" t="s">
        <v>665</v>
      </c>
      <c r="F44" t="s">
        <v>670</v>
      </c>
      <c r="G44" t="s">
        <v>634</v>
      </c>
      <c r="H44">
        <v>157440</v>
      </c>
      <c r="I44">
        <v>164900</v>
      </c>
      <c r="J44">
        <v>0</v>
      </c>
      <c r="K44">
        <f>$C$8</f>
        <v>0</v>
      </c>
      <c r="L44">
        <f>SUM(H44-(H44*K44))</f>
        <v>157440</v>
      </c>
      <c r="M44">
        <f>L44*J44</f>
        <v>0</v>
      </c>
      <c r="O44">
        <v>11300</v>
      </c>
      <c r="P44">
        <f>1.36*0.318*0.755</f>
        <v>0.32652240000000005</v>
      </c>
      <c r="Q44">
        <v>35</v>
      </c>
    </row>
    <row r="45" spans="3:17" ht="12.75">
      <c r="C45" t="s">
        <v>671</v>
      </c>
      <c r="P45">
        <f>1.09*0.5*0.875</f>
        <v>0.47687500000000005</v>
      </c>
      <c r="Q45">
        <v>73.1</v>
      </c>
    </row>
    <row r="46" spans="2:20" ht="12.75">
      <c r="B46" t="s">
        <v>672</v>
      </c>
      <c r="C46" t="s">
        <v>673</v>
      </c>
      <c r="D46" t="s">
        <v>674</v>
      </c>
      <c r="E46" t="s">
        <v>675</v>
      </c>
      <c r="F46" t="s">
        <v>481</v>
      </c>
      <c r="G46" t="s">
        <v>641</v>
      </c>
      <c r="H46">
        <v>179200</v>
      </c>
      <c r="I46">
        <v>186400</v>
      </c>
      <c r="J46">
        <v>0</v>
      </c>
      <c r="K46">
        <f>$C$8</f>
        <v>0</v>
      </c>
      <c r="L46">
        <f>SUM(H46-(H46*K46))</f>
        <v>179200</v>
      </c>
      <c r="M46">
        <f>L46*J46</f>
        <v>0</v>
      </c>
      <c r="N46" t="s">
        <v>398</v>
      </c>
      <c r="O46">
        <v>11300</v>
      </c>
      <c r="P46">
        <f>1.725*0.318*0.755</f>
        <v>0.41415525</v>
      </c>
      <c r="Q46">
        <v>44</v>
      </c>
      <c r="R46">
        <f>J46*L46</f>
        <v>0</v>
      </c>
      <c r="S46">
        <f>J46*SUM(P46:P47)</f>
        <v>0</v>
      </c>
      <c r="T46">
        <f>J46*SUM(Q46:Q47)</f>
        <v>0</v>
      </c>
    </row>
    <row r="47" spans="3:17" ht="12.75">
      <c r="C47" t="s">
        <v>676</v>
      </c>
      <c r="P47">
        <f>1.09*0.5*0.875</f>
        <v>0.47687500000000005</v>
      </c>
      <c r="Q47">
        <v>79.9</v>
      </c>
    </row>
    <row r="48" spans="2:20" ht="12.75">
      <c r="B48" t="s">
        <v>677</v>
      </c>
      <c r="C48" t="s">
        <v>678</v>
      </c>
      <c r="D48" t="s">
        <v>679</v>
      </c>
      <c r="E48" t="s">
        <v>680</v>
      </c>
      <c r="F48" t="s">
        <v>481</v>
      </c>
      <c r="G48" t="s">
        <v>681</v>
      </c>
      <c r="H48">
        <v>206240</v>
      </c>
      <c r="I48">
        <v>209700</v>
      </c>
      <c r="J48">
        <v>0</v>
      </c>
      <c r="K48">
        <f>$C$8</f>
        <v>0</v>
      </c>
      <c r="L48">
        <f>SUM(H48-(H48*K48))</f>
        <v>206240</v>
      </c>
      <c r="M48">
        <f>L48*J48</f>
        <v>0</v>
      </c>
      <c r="N48" t="s">
        <v>398</v>
      </c>
      <c r="O48">
        <v>14600</v>
      </c>
      <c r="P48">
        <f>1.725*0.318*0.755</f>
        <v>0.41415525</v>
      </c>
      <c r="Q48">
        <v>45</v>
      </c>
      <c r="R48">
        <f>J48*L48</f>
        <v>0</v>
      </c>
      <c r="S48">
        <f>J48*SUM(P48:P49)</f>
        <v>0</v>
      </c>
      <c r="T48">
        <f>J48*SUM(Q48:Q49)</f>
        <v>0</v>
      </c>
    </row>
    <row r="49" spans="3:17" ht="12.75">
      <c r="C49" t="s">
        <v>682</v>
      </c>
      <c r="P49">
        <f>1.095*0.495*1.48</f>
        <v>0.8021969999999999</v>
      </c>
      <c r="Q49">
        <v>121.2</v>
      </c>
    </row>
    <row r="51" ht="12.75">
      <c r="B51" t="s">
        <v>683</v>
      </c>
    </row>
    <row r="52" spans="2:20" ht="12.75">
      <c r="B52" t="s">
        <v>684</v>
      </c>
      <c r="C52" t="s">
        <v>685</v>
      </c>
      <c r="D52" t="s">
        <v>686</v>
      </c>
      <c r="E52" t="s">
        <v>687</v>
      </c>
      <c r="F52" t="s">
        <v>688</v>
      </c>
      <c r="G52" t="s">
        <v>689</v>
      </c>
      <c r="H52">
        <v>76400</v>
      </c>
      <c r="I52">
        <v>78400</v>
      </c>
      <c r="J52">
        <v>0</v>
      </c>
      <c r="K52">
        <f>$C$8</f>
        <v>0</v>
      </c>
      <c r="L52">
        <f>SUM(H52-(H52*K52))</f>
        <v>76400</v>
      </c>
      <c r="M52">
        <f>L52*J52</f>
        <v>0</v>
      </c>
      <c r="N52" t="s">
        <v>398</v>
      </c>
      <c r="O52" t="s">
        <v>398</v>
      </c>
      <c r="P52">
        <f>0.275*0.86*0.54</f>
        <v>0.12771000000000002</v>
      </c>
      <c r="Q52">
        <v>22</v>
      </c>
      <c r="R52">
        <f>J52*L52</f>
        <v>0</v>
      </c>
      <c r="S52">
        <f>J52*SUM(P52:P53)</f>
        <v>0</v>
      </c>
      <c r="T52">
        <f>J52*SUM(Q52:Q53)</f>
        <v>0</v>
      </c>
    </row>
    <row r="53" spans="3:17" ht="12.75">
      <c r="C53" t="s">
        <v>690</v>
      </c>
      <c r="P53">
        <v>0.221</v>
      </c>
      <c r="Q53">
        <v>32.6</v>
      </c>
    </row>
    <row r="54" spans="2:20" ht="12.75">
      <c r="B54" t="s">
        <v>691</v>
      </c>
      <c r="C54" t="s">
        <v>692</v>
      </c>
      <c r="D54" t="s">
        <v>693</v>
      </c>
      <c r="E54" t="s">
        <v>694</v>
      </c>
      <c r="F54" t="s">
        <v>695</v>
      </c>
      <c r="G54" t="s">
        <v>660</v>
      </c>
      <c r="H54">
        <v>91920</v>
      </c>
      <c r="I54">
        <v>93100</v>
      </c>
      <c r="J54">
        <v>0</v>
      </c>
      <c r="K54">
        <f>$C$8</f>
        <v>0</v>
      </c>
      <c r="L54">
        <f>SUM(H54-(H54*K54))</f>
        <v>91920</v>
      </c>
      <c r="M54">
        <f>L54*J54</f>
        <v>0</v>
      </c>
      <c r="N54" t="s">
        <v>398</v>
      </c>
      <c r="O54" t="s">
        <v>398</v>
      </c>
      <c r="P54">
        <f>1.07*0.725*0.28</f>
        <v>0.21721000000000004</v>
      </c>
      <c r="Q54">
        <v>29.6</v>
      </c>
      <c r="R54">
        <f>J54*L54</f>
        <v>0</v>
      </c>
      <c r="S54">
        <f>J54*SUM(P54:P55)</f>
        <v>0</v>
      </c>
      <c r="T54">
        <f>J54*SUM(Q54:Q55)</f>
        <v>0</v>
      </c>
    </row>
    <row r="55" spans="3:17" ht="12.75">
      <c r="C55" t="s">
        <v>655</v>
      </c>
      <c r="P55">
        <v>0.221</v>
      </c>
      <c r="Q55">
        <v>37.2</v>
      </c>
    </row>
    <row r="56" spans="2:20" ht="12.75">
      <c r="B56" t="s">
        <v>696</v>
      </c>
      <c r="C56" t="s">
        <v>697</v>
      </c>
      <c r="D56" t="s">
        <v>698</v>
      </c>
      <c r="E56" t="s">
        <v>699</v>
      </c>
      <c r="F56" t="s">
        <v>695</v>
      </c>
      <c r="G56" t="s">
        <v>660</v>
      </c>
      <c r="H56">
        <v>108320</v>
      </c>
      <c r="I56">
        <v>114000</v>
      </c>
      <c r="J56">
        <v>0</v>
      </c>
      <c r="K56">
        <f>$C$8</f>
        <v>0</v>
      </c>
      <c r="L56">
        <f>SUM(H56-(H56*K56))</f>
        <v>108320</v>
      </c>
      <c r="M56">
        <f>L56*J56</f>
        <v>0</v>
      </c>
      <c r="N56" t="s">
        <v>398</v>
      </c>
      <c r="O56" t="s">
        <v>398</v>
      </c>
      <c r="P56">
        <f>1.305*0.805*0.305</f>
        <v>0.320410125</v>
      </c>
      <c r="Q56">
        <v>38.9</v>
      </c>
      <c r="R56">
        <f>J56*L56</f>
        <v>0</v>
      </c>
      <c r="S56">
        <f>J56*SUM(P56:P57)</f>
        <v>0</v>
      </c>
      <c r="T56">
        <f>J56*SUM(Q56:Q57)</f>
        <v>0</v>
      </c>
    </row>
    <row r="57" spans="3:17" ht="12.75">
      <c r="C57" t="s">
        <v>661</v>
      </c>
      <c r="P57">
        <v>0.288</v>
      </c>
      <c r="Q57">
        <v>51.5</v>
      </c>
    </row>
    <row r="58" spans="2:20" ht="12.75">
      <c r="B58" t="s">
        <v>700</v>
      </c>
      <c r="C58" t="s">
        <v>701</v>
      </c>
      <c r="D58" t="s">
        <v>664</v>
      </c>
      <c r="E58" t="s">
        <v>665</v>
      </c>
      <c r="F58" t="s">
        <v>702</v>
      </c>
      <c r="G58" t="s">
        <v>353</v>
      </c>
      <c r="H58">
        <v>159760</v>
      </c>
      <c r="I58">
        <v>166000</v>
      </c>
      <c r="J58">
        <v>0</v>
      </c>
      <c r="K58">
        <f>$C$8</f>
        <v>0</v>
      </c>
      <c r="L58">
        <f>SUM(H58-(H58*K58))</f>
        <v>159760</v>
      </c>
      <c r="M58">
        <f>L58*J58</f>
        <v>0</v>
      </c>
      <c r="N58" t="s">
        <v>398</v>
      </c>
      <c r="O58">
        <v>11300</v>
      </c>
      <c r="P58">
        <v>0.32</v>
      </c>
      <c r="Q58">
        <v>41.9</v>
      </c>
      <c r="R58">
        <f>J58*L58</f>
        <v>0</v>
      </c>
      <c r="S58">
        <f>J58*SUM(P58:P59)</f>
        <v>0</v>
      </c>
      <c r="T58">
        <f>J58*SUM(Q58:Q59)</f>
        <v>0</v>
      </c>
    </row>
    <row r="59" spans="3:17" ht="12.75">
      <c r="C59" t="s">
        <v>667</v>
      </c>
      <c r="P59">
        <f>1.09*0.5*0.875</f>
        <v>0.47687500000000005</v>
      </c>
      <c r="Q59">
        <v>82.7</v>
      </c>
    </row>
    <row r="60" spans="2:20" ht="12.75">
      <c r="B60" t="s">
        <v>703</v>
      </c>
      <c r="C60" t="s">
        <v>704</v>
      </c>
      <c r="D60" t="s">
        <v>674</v>
      </c>
      <c r="E60" t="s">
        <v>675</v>
      </c>
      <c r="F60" t="s">
        <v>705</v>
      </c>
      <c r="G60" t="s">
        <v>370</v>
      </c>
      <c r="H60">
        <v>181120</v>
      </c>
      <c r="I60">
        <v>187100</v>
      </c>
      <c r="J60">
        <v>0</v>
      </c>
      <c r="K60">
        <f>$C$8</f>
        <v>0</v>
      </c>
      <c r="L60">
        <f>SUM(H60-(H60*K60))</f>
        <v>181120</v>
      </c>
      <c r="M60">
        <f>L60*J60</f>
        <v>0</v>
      </c>
      <c r="N60" t="s">
        <v>398</v>
      </c>
      <c r="O60">
        <v>11300</v>
      </c>
      <c r="P60">
        <f>1.405*0.915*0.365</f>
        <v>0.46923487500000005</v>
      </c>
      <c r="Q60">
        <v>56</v>
      </c>
      <c r="R60">
        <f>J60*L60</f>
        <v>0</v>
      </c>
      <c r="S60">
        <f>J60*SUM(P60:P61)</f>
        <v>0</v>
      </c>
      <c r="T60">
        <f>J60*SUM(Q60:Q61)</f>
        <v>0</v>
      </c>
    </row>
    <row r="61" spans="3:17" ht="12.75">
      <c r="C61" t="s">
        <v>676</v>
      </c>
      <c r="P61">
        <f>1.09*0.5*0.875</f>
        <v>0.47687500000000005</v>
      </c>
      <c r="Q61">
        <v>91.6</v>
      </c>
    </row>
    <row r="62" spans="2:20" ht="12.75">
      <c r="B62" t="s">
        <v>706</v>
      </c>
      <c r="C62" t="s">
        <v>707</v>
      </c>
      <c r="D62" t="s">
        <v>679</v>
      </c>
      <c r="E62" t="s">
        <v>680</v>
      </c>
      <c r="F62" t="s">
        <v>708</v>
      </c>
      <c r="G62" t="s">
        <v>370</v>
      </c>
      <c r="H62">
        <v>211680</v>
      </c>
      <c r="I62">
        <v>215400</v>
      </c>
      <c r="J62">
        <v>0</v>
      </c>
      <c r="K62">
        <f>$C$8</f>
        <v>0</v>
      </c>
      <c r="L62">
        <f>SUM(H62-(H62*K62))</f>
        <v>211680</v>
      </c>
      <c r="M62">
        <f>L62*J62</f>
        <v>0</v>
      </c>
      <c r="N62" t="s">
        <v>398</v>
      </c>
      <c r="O62">
        <v>14600</v>
      </c>
      <c r="P62">
        <v>0.469</v>
      </c>
      <c r="Q62">
        <v>56</v>
      </c>
      <c r="R62">
        <f>J62*L62</f>
        <v>0</v>
      </c>
      <c r="S62">
        <f>J62*SUM(P62:P63)</f>
        <v>0</v>
      </c>
      <c r="T62">
        <f>J62*SUM(Q62:Q63)</f>
        <v>0</v>
      </c>
    </row>
    <row r="63" spans="3:17" ht="12.75">
      <c r="C63" t="s">
        <v>682</v>
      </c>
      <c r="P63">
        <f>1.095*0.495*1.48</f>
        <v>0.8021969999999999</v>
      </c>
      <c r="Q63">
        <v>120.7</v>
      </c>
    </row>
    <row r="65" ht="12.75">
      <c r="B65" t="s">
        <v>709</v>
      </c>
    </row>
    <row r="66" spans="2:20" ht="12.75">
      <c r="B66" t="s">
        <v>710</v>
      </c>
      <c r="C66" t="s">
        <v>711</v>
      </c>
      <c r="D66">
        <v>7.03</v>
      </c>
      <c r="E66" t="s">
        <v>712</v>
      </c>
      <c r="F66" t="s">
        <v>708</v>
      </c>
      <c r="G66" t="s">
        <v>713</v>
      </c>
      <c r="H66">
        <v>113760</v>
      </c>
      <c r="I66">
        <v>116400</v>
      </c>
      <c r="J66">
        <v>0</v>
      </c>
      <c r="K66">
        <f>$C$8</f>
        <v>0</v>
      </c>
      <c r="L66">
        <f>SUM(H66-(H66*K66))</f>
        <v>113760</v>
      </c>
      <c r="M66">
        <f>L66*J66</f>
        <v>0</v>
      </c>
      <c r="N66">
        <v>10100</v>
      </c>
      <c r="O66">
        <v>12100</v>
      </c>
      <c r="P66">
        <v>0.538</v>
      </c>
      <c r="Q66">
        <v>48.7</v>
      </c>
      <c r="R66">
        <f>J66*L66</f>
        <v>0</v>
      </c>
      <c r="S66">
        <f>J66*SUM(P66:P67)</f>
        <v>0</v>
      </c>
      <c r="T66">
        <f>J66*SUM(Q66:Q67)</f>
        <v>0</v>
      </c>
    </row>
    <row r="67" spans="3:17" ht="12.75">
      <c r="C67" t="s">
        <v>714</v>
      </c>
      <c r="P67">
        <v>0.295</v>
      </c>
      <c r="Q67">
        <v>61</v>
      </c>
    </row>
    <row r="68" spans="2:20" ht="12.75">
      <c r="B68" t="s">
        <v>715</v>
      </c>
      <c r="C68" t="s">
        <v>716</v>
      </c>
      <c r="D68">
        <v>14.06</v>
      </c>
      <c r="E68" t="s">
        <v>717</v>
      </c>
      <c r="F68" t="s">
        <v>708</v>
      </c>
      <c r="G68" t="s">
        <v>718</v>
      </c>
      <c r="H68">
        <v>192800</v>
      </c>
      <c r="I68">
        <v>193900</v>
      </c>
      <c r="J68">
        <v>0</v>
      </c>
      <c r="K68">
        <f>$C$8</f>
        <v>0</v>
      </c>
      <c r="L68">
        <f>SUM(H68-(H68*K68))</f>
        <v>192800</v>
      </c>
      <c r="M68">
        <f>L68*J68</f>
        <v>0</v>
      </c>
      <c r="N68">
        <v>10100</v>
      </c>
      <c r="O68">
        <v>12100</v>
      </c>
      <c r="P68">
        <v>0.732</v>
      </c>
      <c r="Q68">
        <v>68.9</v>
      </c>
      <c r="R68">
        <f>J68*L68</f>
        <v>0</v>
      </c>
      <c r="S68">
        <f>J68*SUM(P68:P69)</f>
        <v>0</v>
      </c>
      <c r="T68">
        <f>J68*SUM(Q68:Q69)</f>
        <v>0</v>
      </c>
    </row>
    <row r="69" spans="3:17" ht="12.75">
      <c r="C69" t="s">
        <v>719</v>
      </c>
      <c r="P69">
        <v>0.598</v>
      </c>
      <c r="Q69">
        <v>105</v>
      </c>
    </row>
    <row r="70" spans="2:20" ht="12.75">
      <c r="B70" t="s">
        <v>720</v>
      </c>
      <c r="C70" t="s">
        <v>721</v>
      </c>
      <c r="D70">
        <v>16.96</v>
      </c>
      <c r="E70" t="s">
        <v>722</v>
      </c>
      <c r="F70" t="s">
        <v>708</v>
      </c>
      <c r="G70" t="s">
        <v>723</v>
      </c>
      <c r="H70">
        <v>204000</v>
      </c>
      <c r="I70">
        <v>205400</v>
      </c>
      <c r="J70">
        <v>0</v>
      </c>
      <c r="K70">
        <f>$C$8</f>
        <v>0</v>
      </c>
      <c r="L70">
        <f>SUM(H70-(H70*K70))</f>
        <v>204000</v>
      </c>
      <c r="M70">
        <f>L70*J70</f>
        <v>0</v>
      </c>
      <c r="N70">
        <v>10100</v>
      </c>
      <c r="O70">
        <v>12100</v>
      </c>
      <c r="P70">
        <v>0.919</v>
      </c>
      <c r="Q70">
        <v>88.3</v>
      </c>
      <c r="R70">
        <f>J70*L70</f>
        <v>0</v>
      </c>
      <c r="S70">
        <f>J70*SUM(P70:P71)</f>
        <v>0</v>
      </c>
      <c r="T70">
        <f>J70*SUM(Q70:Q71)</f>
        <v>0</v>
      </c>
    </row>
    <row r="71" spans="3:17" ht="12.75">
      <c r="C71" t="s">
        <v>724</v>
      </c>
      <c r="P71">
        <v>0.598</v>
      </c>
      <c r="Q71">
        <v>107</v>
      </c>
    </row>
    <row r="74" spans="18:20" ht="12.75">
      <c r="R74">
        <f>SUM(R15:R71)</f>
        <v>0</v>
      </c>
      <c r="S74">
        <f>SUM(S15:S71)</f>
        <v>0</v>
      </c>
      <c r="T74">
        <f>SUM(T15:T71)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T82"/>
  <sheetViews>
    <sheetView workbookViewId="0" topLeftCell="A1">
      <selection activeCell="B83" sqref="B83"/>
    </sheetView>
  </sheetViews>
  <sheetFormatPr defaultColWidth="9.00390625" defaultRowHeight="12.75"/>
  <cols>
    <col min="2" max="2" width="19.75390625" style="0" customWidth="1"/>
  </cols>
  <sheetData>
    <row r="4" ht="12.75">
      <c r="B4" t="s">
        <v>725</v>
      </c>
    </row>
    <row r="6" ht="12.75">
      <c r="B6" t="s">
        <v>726</v>
      </c>
    </row>
    <row r="8" spans="2:12" ht="12.75">
      <c r="B8" t="s">
        <v>325</v>
      </c>
      <c r="C8">
        <v>0</v>
      </c>
      <c r="D8" t="s">
        <v>599</v>
      </c>
      <c r="F8">
        <f>R82</f>
        <v>0</v>
      </c>
      <c r="G8" t="s">
        <v>327</v>
      </c>
      <c r="I8">
        <v>0</v>
      </c>
      <c r="J8" t="s">
        <v>328</v>
      </c>
      <c r="L8">
        <f>T82</f>
        <v>0</v>
      </c>
    </row>
    <row r="11" spans="2:17" ht="12.75">
      <c r="B11" t="s">
        <v>329</v>
      </c>
      <c r="C11" t="s">
        <v>330</v>
      </c>
      <c r="D11" t="s">
        <v>331</v>
      </c>
      <c r="F11" t="s">
        <v>332</v>
      </c>
      <c r="H11" t="s">
        <v>333</v>
      </c>
      <c r="I11" t="s">
        <v>334</v>
      </c>
      <c r="J11" t="s">
        <v>335</v>
      </c>
      <c r="K11" t="s">
        <v>600</v>
      </c>
      <c r="L11" t="s">
        <v>336</v>
      </c>
      <c r="M11" t="s">
        <v>337</v>
      </c>
      <c r="N11" t="s">
        <v>602</v>
      </c>
      <c r="O11" t="s">
        <v>603</v>
      </c>
      <c r="P11" t="s">
        <v>340</v>
      </c>
      <c r="Q11" t="s">
        <v>341</v>
      </c>
    </row>
    <row r="12" spans="3:7" ht="12.75">
      <c r="C12" t="s">
        <v>342</v>
      </c>
      <c r="D12" t="s">
        <v>343</v>
      </c>
      <c r="E12" t="s">
        <v>344</v>
      </c>
      <c r="F12" t="s">
        <v>345</v>
      </c>
      <c r="G12" t="s">
        <v>346</v>
      </c>
    </row>
    <row r="14" ht="12.75">
      <c r="B14" t="s">
        <v>604</v>
      </c>
    </row>
    <row r="15" spans="2:20" ht="12.75">
      <c r="B15" t="s">
        <v>727</v>
      </c>
      <c r="C15" t="s">
        <v>728</v>
      </c>
      <c r="D15" t="s">
        <v>729</v>
      </c>
      <c r="E15" t="s">
        <v>730</v>
      </c>
      <c r="F15" t="s">
        <v>731</v>
      </c>
      <c r="G15" t="s">
        <v>732</v>
      </c>
      <c r="H15">
        <v>77680</v>
      </c>
      <c r="I15">
        <v>80900</v>
      </c>
      <c r="J15">
        <v>0</v>
      </c>
      <c r="K15">
        <f>$C$8</f>
        <v>0</v>
      </c>
      <c r="L15">
        <f>SUM(H15-(H15*K15))</f>
        <v>77680</v>
      </c>
      <c r="M15">
        <f>L15*J15</f>
        <v>0</v>
      </c>
      <c r="N15" t="s">
        <v>398</v>
      </c>
      <c r="O15" t="s">
        <v>398</v>
      </c>
      <c r="P15">
        <v>0.139</v>
      </c>
      <c r="Q15">
        <v>20.4</v>
      </c>
      <c r="R15">
        <f>J15*L15</f>
        <v>0</v>
      </c>
      <c r="S15">
        <f>J15*SUM(P15:P17)</f>
        <v>0</v>
      </c>
      <c r="T15">
        <f>J15*SUM(Q15:Q17)</f>
        <v>0</v>
      </c>
    </row>
    <row r="16" spans="3:17" ht="12.75">
      <c r="C16" t="s">
        <v>733</v>
      </c>
      <c r="P16">
        <v>0.221</v>
      </c>
      <c r="Q16">
        <v>29.2</v>
      </c>
    </row>
    <row r="17" spans="3:17" ht="12.75">
      <c r="C17" t="s">
        <v>612</v>
      </c>
      <c r="P17">
        <v>0.0629</v>
      </c>
      <c r="Q17">
        <v>4.5</v>
      </c>
    </row>
    <row r="19" spans="2:20" ht="12.75">
      <c r="B19" t="s">
        <v>734</v>
      </c>
      <c r="C19" t="s">
        <v>735</v>
      </c>
      <c r="D19" t="s">
        <v>736</v>
      </c>
      <c r="E19" t="s">
        <v>737</v>
      </c>
      <c r="F19" t="s">
        <v>617</v>
      </c>
      <c r="G19" t="s">
        <v>618</v>
      </c>
      <c r="H19">
        <v>95360</v>
      </c>
      <c r="I19">
        <v>97800</v>
      </c>
      <c r="J19">
        <v>0</v>
      </c>
      <c r="K19">
        <f>$C$8</f>
        <v>0</v>
      </c>
      <c r="L19">
        <f>SUM(H19-(H19*K19))</f>
        <v>95360</v>
      </c>
      <c r="M19">
        <f>L19*J19</f>
        <v>0</v>
      </c>
      <c r="N19" t="s">
        <v>398</v>
      </c>
      <c r="O19" t="s">
        <v>398</v>
      </c>
      <c r="P19">
        <v>0.139</v>
      </c>
      <c r="Q19">
        <v>20.6</v>
      </c>
      <c r="R19">
        <f>J19*L19</f>
        <v>0</v>
      </c>
      <c r="S19">
        <f>J19*SUM(P19:P21)</f>
        <v>0</v>
      </c>
      <c r="T19">
        <f>J19*SUM(Q19:Q21)</f>
        <v>0</v>
      </c>
    </row>
    <row r="20" spans="3:17" ht="12.75">
      <c r="C20" t="s">
        <v>738</v>
      </c>
      <c r="P20">
        <v>0.221</v>
      </c>
      <c r="Q20">
        <v>36.2</v>
      </c>
    </row>
    <row r="21" spans="3:17" ht="12.75">
      <c r="C21" t="s">
        <v>620</v>
      </c>
      <c r="P21">
        <v>0.063</v>
      </c>
      <c r="Q21">
        <v>4.5</v>
      </c>
    </row>
    <row r="23" ht="12.75">
      <c r="B23" t="s">
        <v>621</v>
      </c>
    </row>
    <row r="24" spans="2:20" ht="12.75">
      <c r="B24" t="s">
        <v>739</v>
      </c>
      <c r="C24" t="s">
        <v>740</v>
      </c>
      <c r="D24" t="s">
        <v>741</v>
      </c>
      <c r="E24" t="s">
        <v>742</v>
      </c>
      <c r="F24" t="s">
        <v>743</v>
      </c>
      <c r="G24" t="s">
        <v>744</v>
      </c>
      <c r="H24">
        <v>112800</v>
      </c>
      <c r="I24">
        <v>117700</v>
      </c>
      <c r="J24">
        <v>0</v>
      </c>
      <c r="K24">
        <f>$C$8</f>
        <v>0</v>
      </c>
      <c r="L24">
        <f>SUM(H24-(H24*K24))</f>
        <v>112800</v>
      </c>
      <c r="M24">
        <f>L24*J24</f>
        <v>0</v>
      </c>
      <c r="N24">
        <v>10100</v>
      </c>
      <c r="O24">
        <v>12100</v>
      </c>
      <c r="P24">
        <f>0.9*0.9*0.217</f>
        <v>0.17577</v>
      </c>
      <c r="Q24">
        <v>25.4</v>
      </c>
      <c r="R24">
        <f>J24*L24</f>
        <v>0</v>
      </c>
      <c r="S24">
        <f>J24*SUM(P24:P26)</f>
        <v>0</v>
      </c>
      <c r="T24">
        <f>J24*SUM(Q24:Q26)</f>
        <v>0</v>
      </c>
    </row>
    <row r="25" spans="3:17" ht="12.75">
      <c r="C25" t="s">
        <v>745</v>
      </c>
      <c r="P25">
        <f>0.965*0.395*0.755</f>
        <v>0.287787125</v>
      </c>
      <c r="Q25">
        <v>47.3</v>
      </c>
    </row>
    <row r="26" spans="3:17" ht="12.75">
      <c r="C26" t="s">
        <v>746</v>
      </c>
      <c r="P26">
        <f>0.95*0.95*0.055</f>
        <v>0.0496375</v>
      </c>
      <c r="Q26">
        <v>9</v>
      </c>
    </row>
    <row r="27" spans="2:20" ht="12.75">
      <c r="B27" t="s">
        <v>747</v>
      </c>
      <c r="C27" t="s">
        <v>748</v>
      </c>
      <c r="D27" t="s">
        <v>749</v>
      </c>
      <c r="E27" t="s">
        <v>750</v>
      </c>
      <c r="F27" t="s">
        <v>751</v>
      </c>
      <c r="G27" t="s">
        <v>634</v>
      </c>
      <c r="H27">
        <v>160960</v>
      </c>
      <c r="I27">
        <v>169400</v>
      </c>
      <c r="J27">
        <v>0</v>
      </c>
      <c r="K27">
        <f>$C$8</f>
        <v>0</v>
      </c>
      <c r="L27">
        <f>SUM(H27-(H27*K27))</f>
        <v>160960</v>
      </c>
      <c r="M27">
        <f>L27*J27</f>
        <v>0</v>
      </c>
      <c r="N27" t="s">
        <v>398</v>
      </c>
      <c r="O27">
        <v>11300</v>
      </c>
      <c r="P27">
        <f>0.9*0.9*0.265</f>
        <v>0.21465000000000004</v>
      </c>
      <c r="Q27">
        <v>31.2</v>
      </c>
      <c r="R27">
        <f>J27*L27</f>
        <v>0</v>
      </c>
      <c r="S27">
        <f>J27*SUM(P27:P29)</f>
        <v>0</v>
      </c>
      <c r="T27">
        <f>J27*SUM(Q27:Q29)</f>
        <v>0</v>
      </c>
    </row>
    <row r="28" spans="3:17" ht="12.75">
      <c r="C28" t="s">
        <v>752</v>
      </c>
      <c r="P28">
        <f>1.09*0.5*0.875</f>
        <v>0.47687500000000005</v>
      </c>
      <c r="Q28">
        <v>82.7</v>
      </c>
    </row>
    <row r="29" spans="3:17" ht="12.75">
      <c r="C29" t="s">
        <v>746</v>
      </c>
      <c r="P29">
        <f>0.95*0.95*0.055</f>
        <v>0.0496375</v>
      </c>
      <c r="Q29">
        <v>9</v>
      </c>
    </row>
    <row r="30" spans="2:20" ht="12.75">
      <c r="B30" t="s">
        <v>753</v>
      </c>
      <c r="C30" t="s">
        <v>754</v>
      </c>
      <c r="D30" t="s">
        <v>755</v>
      </c>
      <c r="E30" t="s">
        <v>756</v>
      </c>
      <c r="F30" t="s">
        <v>757</v>
      </c>
      <c r="G30" t="s">
        <v>758</v>
      </c>
      <c r="H30">
        <v>182240</v>
      </c>
      <c r="I30">
        <v>189300</v>
      </c>
      <c r="J30">
        <v>0</v>
      </c>
      <c r="K30">
        <f>$C$8</f>
        <v>0</v>
      </c>
      <c r="L30">
        <f>SUM(H30-(H30*K30))</f>
        <v>182240</v>
      </c>
      <c r="M30">
        <f>L30*J30</f>
        <v>0</v>
      </c>
      <c r="N30" t="s">
        <v>398</v>
      </c>
      <c r="O30">
        <v>11300</v>
      </c>
      <c r="P30">
        <f>0.9*0.9*0.265</f>
        <v>0.21465000000000004</v>
      </c>
      <c r="Q30">
        <v>32.3</v>
      </c>
      <c r="R30">
        <f>J30*L30</f>
        <v>0</v>
      </c>
      <c r="S30">
        <f>J30*SUM(P30:P32)</f>
        <v>0</v>
      </c>
      <c r="T30">
        <f>J30*SUM(Q30:Q32)</f>
        <v>0</v>
      </c>
    </row>
    <row r="31" spans="3:17" ht="12.75">
      <c r="C31" t="s">
        <v>759</v>
      </c>
      <c r="P31">
        <f>1.09*0.5*0.875</f>
        <v>0.47687500000000005</v>
      </c>
      <c r="Q31">
        <v>91.4</v>
      </c>
    </row>
    <row r="32" spans="3:17" ht="12.75">
      <c r="C32" t="s">
        <v>746</v>
      </c>
      <c r="P32">
        <f>0.95*0.95*0.055</f>
        <v>0.0496375</v>
      </c>
      <c r="Q32">
        <v>9</v>
      </c>
    </row>
    <row r="33" spans="2:20" ht="12.75">
      <c r="B33" t="s">
        <v>760</v>
      </c>
      <c r="C33" t="s">
        <v>761</v>
      </c>
      <c r="D33" t="s">
        <v>762</v>
      </c>
      <c r="E33" t="s">
        <v>763</v>
      </c>
      <c r="F33" t="s">
        <v>764</v>
      </c>
      <c r="G33" t="s">
        <v>765</v>
      </c>
      <c r="H33">
        <v>214800</v>
      </c>
      <c r="I33">
        <v>220200</v>
      </c>
      <c r="J33">
        <v>0</v>
      </c>
      <c r="K33">
        <f>$C$8</f>
        <v>0</v>
      </c>
      <c r="L33">
        <f>SUM(H33-(H33*K33))</f>
        <v>214800</v>
      </c>
      <c r="M33">
        <f>L33*J33</f>
        <v>0</v>
      </c>
      <c r="N33" t="s">
        <v>398</v>
      </c>
      <c r="O33">
        <v>14600</v>
      </c>
      <c r="P33">
        <f>0.9*0.9*0.292</f>
        <v>0.23652</v>
      </c>
      <c r="Q33">
        <v>34.8</v>
      </c>
      <c r="R33">
        <f>J33*L33</f>
        <v>0</v>
      </c>
      <c r="S33">
        <f>J33*SUM(P33:P35)</f>
        <v>0</v>
      </c>
      <c r="T33">
        <f>J33*SUM(Q33:Q35)</f>
        <v>0</v>
      </c>
    </row>
    <row r="34" spans="3:17" ht="12.75">
      <c r="C34" t="s">
        <v>766</v>
      </c>
      <c r="P34">
        <f>1.095*0.495*1.48</f>
        <v>0.8021969999999999</v>
      </c>
      <c r="Q34">
        <v>121.3</v>
      </c>
    </row>
    <row r="35" spans="3:17" ht="12.75">
      <c r="C35" t="s">
        <v>746</v>
      </c>
      <c r="P35">
        <f>0.95*0.95*0.055</f>
        <v>0.0496375</v>
      </c>
      <c r="Q35">
        <v>9</v>
      </c>
    </row>
    <row r="37" ht="12.75">
      <c r="B37" t="s">
        <v>648</v>
      </c>
    </row>
    <row r="38" spans="2:20" ht="12.75">
      <c r="B38" t="s">
        <v>767</v>
      </c>
      <c r="C38" t="s">
        <v>768</v>
      </c>
      <c r="D38" t="s">
        <v>769</v>
      </c>
      <c r="E38" t="s">
        <v>770</v>
      </c>
      <c r="F38" t="s">
        <v>771</v>
      </c>
      <c r="G38" t="s">
        <v>772</v>
      </c>
      <c r="H38">
        <v>92000</v>
      </c>
      <c r="I38">
        <v>93500</v>
      </c>
      <c r="J38">
        <v>0</v>
      </c>
      <c r="K38">
        <f>$C$8</f>
        <v>0</v>
      </c>
      <c r="L38">
        <f>SUM(H38-(H38*K38))</f>
        <v>92000</v>
      </c>
      <c r="M38">
        <f>L38*J38</f>
        <v>0</v>
      </c>
      <c r="N38" t="s">
        <v>398</v>
      </c>
      <c r="O38" t="s">
        <v>398</v>
      </c>
      <c r="P38">
        <f>1.145*0.755*0.313</f>
        <v>0.270580675</v>
      </c>
      <c r="Q38">
        <v>33.1</v>
      </c>
      <c r="R38">
        <f>J38*L38</f>
        <v>0</v>
      </c>
      <c r="S38">
        <f>J38*SUM(P38:P39)</f>
        <v>0</v>
      </c>
      <c r="T38">
        <f>J38*SUM(Q38:Q39)</f>
        <v>0</v>
      </c>
    </row>
    <row r="39" spans="3:17" ht="12.75">
      <c r="C39" t="s">
        <v>773</v>
      </c>
      <c r="P39">
        <v>0.221</v>
      </c>
      <c r="Q39">
        <v>36.2</v>
      </c>
    </row>
    <row r="40" spans="2:20" ht="12.75">
      <c r="B40" t="s">
        <v>774</v>
      </c>
      <c r="C40" t="s">
        <v>775</v>
      </c>
      <c r="D40" t="s">
        <v>776</v>
      </c>
      <c r="E40" t="s">
        <v>777</v>
      </c>
      <c r="F40" t="s">
        <v>778</v>
      </c>
      <c r="G40" t="s">
        <v>779</v>
      </c>
      <c r="H40">
        <v>108000</v>
      </c>
      <c r="I40">
        <v>112600</v>
      </c>
      <c r="J40">
        <v>0</v>
      </c>
      <c r="K40">
        <f>$C$8</f>
        <v>0</v>
      </c>
      <c r="L40">
        <f>SUM(H40-(H40*K40))</f>
        <v>108000</v>
      </c>
      <c r="M40">
        <f>L40*J40</f>
        <v>0</v>
      </c>
      <c r="N40" t="s">
        <v>398</v>
      </c>
      <c r="O40" t="s">
        <v>398</v>
      </c>
      <c r="P40">
        <v>0.271</v>
      </c>
      <c r="Q40">
        <v>33.1</v>
      </c>
      <c r="R40">
        <f>J40*L40</f>
        <v>0</v>
      </c>
      <c r="S40">
        <f>J40*SUM(P40:P41)</f>
        <v>0</v>
      </c>
      <c r="T40">
        <f>J40*SUM(Q40:Q41)</f>
        <v>0</v>
      </c>
    </row>
    <row r="41" spans="3:17" ht="12.75">
      <c r="C41" t="s">
        <v>780</v>
      </c>
      <c r="P41">
        <v>0.288</v>
      </c>
      <c r="Q41">
        <v>48.3</v>
      </c>
    </row>
    <row r="42" spans="2:20" ht="12.75">
      <c r="B42" t="s">
        <v>781</v>
      </c>
      <c r="C42" t="s">
        <v>782</v>
      </c>
      <c r="D42" t="s">
        <v>749</v>
      </c>
      <c r="E42" t="s">
        <v>750</v>
      </c>
      <c r="F42" t="s">
        <v>783</v>
      </c>
      <c r="G42" t="s">
        <v>744</v>
      </c>
      <c r="H42">
        <v>155920</v>
      </c>
      <c r="I42">
        <v>164900</v>
      </c>
      <c r="J42">
        <v>0</v>
      </c>
      <c r="K42">
        <f>$C$8</f>
        <v>0</v>
      </c>
      <c r="L42">
        <f>SUM(H42-(H42*K42))</f>
        <v>155920</v>
      </c>
      <c r="M42">
        <f>L42*J42</f>
        <v>0</v>
      </c>
      <c r="N42" t="s">
        <v>398</v>
      </c>
      <c r="O42">
        <v>11300</v>
      </c>
      <c r="P42">
        <f>1.36*0.318*0.755</f>
        <v>0.32652240000000005</v>
      </c>
      <c r="Q42">
        <v>48</v>
      </c>
      <c r="R42">
        <f>J42*L42</f>
        <v>0</v>
      </c>
      <c r="S42">
        <f>J42*SUM(P42:P43)</f>
        <v>0</v>
      </c>
      <c r="T42">
        <f>J42*SUM(Q42:Q43)</f>
        <v>0</v>
      </c>
    </row>
    <row r="43" spans="3:17" ht="12.75">
      <c r="C43" t="s">
        <v>752</v>
      </c>
      <c r="P43">
        <f>1.09*0.5*0.875</f>
        <v>0.47687500000000005</v>
      </c>
      <c r="Q43">
        <v>82.7</v>
      </c>
    </row>
    <row r="44" spans="2:20" ht="12.75">
      <c r="B44" t="s">
        <v>784</v>
      </c>
      <c r="C44" t="s">
        <v>785</v>
      </c>
      <c r="D44" t="s">
        <v>786</v>
      </c>
      <c r="E44" t="s">
        <v>756</v>
      </c>
      <c r="F44" t="s">
        <v>757</v>
      </c>
      <c r="G44" t="s">
        <v>758</v>
      </c>
      <c r="H44">
        <v>179200</v>
      </c>
      <c r="I44">
        <v>186400</v>
      </c>
      <c r="J44">
        <v>0</v>
      </c>
      <c r="K44">
        <f>$C$8</f>
        <v>0</v>
      </c>
      <c r="L44">
        <f>SUM(H44-(H44*K44))</f>
        <v>179200</v>
      </c>
      <c r="M44">
        <f>L44*J44</f>
        <v>0</v>
      </c>
      <c r="N44" t="s">
        <v>398</v>
      </c>
      <c r="O44">
        <v>11300</v>
      </c>
      <c r="P44">
        <f>1.725*0.318*0.755</f>
        <v>0.41415525</v>
      </c>
      <c r="Q44">
        <v>46.8</v>
      </c>
      <c r="R44">
        <f>J44*L44</f>
        <v>0</v>
      </c>
      <c r="S44">
        <f>J44*SUM(P44:P45)</f>
        <v>0</v>
      </c>
      <c r="T44">
        <f>J44*SUM(Q44:Q45)</f>
        <v>0</v>
      </c>
    </row>
    <row r="45" spans="3:17" ht="12.75">
      <c r="C45" t="s">
        <v>759</v>
      </c>
      <c r="P45">
        <f>1.09*0.5*0.875</f>
        <v>0.47687500000000005</v>
      </c>
      <c r="Q45">
        <v>91.4</v>
      </c>
    </row>
    <row r="46" spans="2:20" ht="12.75">
      <c r="B46" t="s">
        <v>787</v>
      </c>
      <c r="C46" t="s">
        <v>788</v>
      </c>
      <c r="D46" t="s">
        <v>762</v>
      </c>
      <c r="E46" t="s">
        <v>789</v>
      </c>
      <c r="F46" t="s">
        <v>764</v>
      </c>
      <c r="G46" t="s">
        <v>790</v>
      </c>
      <c r="H46">
        <v>206240</v>
      </c>
      <c r="I46">
        <v>209700</v>
      </c>
      <c r="J46">
        <v>0</v>
      </c>
      <c r="K46">
        <f>$C$8</f>
        <v>0</v>
      </c>
      <c r="L46">
        <f>SUM(H46-(H46*K46))</f>
        <v>206240</v>
      </c>
      <c r="M46">
        <f>L46*J46</f>
        <v>0</v>
      </c>
      <c r="N46" t="s">
        <v>398</v>
      </c>
      <c r="O46">
        <v>14600</v>
      </c>
      <c r="P46">
        <f>1.725*0.318*0.755</f>
        <v>0.41415525</v>
      </c>
      <c r="Q46">
        <v>47</v>
      </c>
      <c r="R46">
        <f>J46*L46</f>
        <v>0</v>
      </c>
      <c r="S46">
        <f>J46*SUM(P46:P47)</f>
        <v>0</v>
      </c>
      <c r="T46">
        <f>J46*SUM(Q46:Q47)</f>
        <v>0</v>
      </c>
    </row>
    <row r="47" spans="3:17" ht="12.75">
      <c r="C47" t="s">
        <v>766</v>
      </c>
      <c r="P47">
        <f>1.095*0.495*1.48</f>
        <v>0.8021969999999999</v>
      </c>
      <c r="Q47">
        <v>121.3</v>
      </c>
    </row>
    <row r="49" ht="12.75">
      <c r="B49" t="s">
        <v>683</v>
      </c>
    </row>
    <row r="50" spans="2:20" ht="12.75">
      <c r="B50" t="s">
        <v>791</v>
      </c>
      <c r="C50" t="s">
        <v>792</v>
      </c>
      <c r="D50" t="s">
        <v>793</v>
      </c>
      <c r="E50" t="s">
        <v>794</v>
      </c>
      <c r="F50" t="s">
        <v>795</v>
      </c>
      <c r="G50" t="s">
        <v>689</v>
      </c>
      <c r="H50">
        <v>76400</v>
      </c>
      <c r="I50">
        <v>78400</v>
      </c>
      <c r="J50">
        <v>0</v>
      </c>
      <c r="K50">
        <f>$C$8</f>
        <v>0</v>
      </c>
      <c r="L50">
        <f>SUM(H50-(H50*K50))</f>
        <v>76400</v>
      </c>
      <c r="M50">
        <f>L50*J50</f>
        <v>0</v>
      </c>
      <c r="N50" t="s">
        <v>398</v>
      </c>
      <c r="O50" t="s">
        <v>398</v>
      </c>
      <c r="P50">
        <f>0.275*0.86*0.54</f>
        <v>0.12771000000000002</v>
      </c>
      <c r="Q50">
        <v>25.2</v>
      </c>
      <c r="R50">
        <f>J50*L50</f>
        <v>0</v>
      </c>
      <c r="S50">
        <f>J50*SUM(P50:P51)</f>
        <v>0</v>
      </c>
      <c r="T50">
        <f>J50*SUM(Q50:Q51)</f>
        <v>0</v>
      </c>
    </row>
    <row r="51" spans="3:17" ht="12.75">
      <c r="C51" t="s">
        <v>796</v>
      </c>
      <c r="P51">
        <v>0.221</v>
      </c>
      <c r="Q51">
        <v>29.2</v>
      </c>
    </row>
    <row r="52" spans="2:20" ht="12.75">
      <c r="B52" t="s">
        <v>797</v>
      </c>
      <c r="C52" t="s">
        <v>798</v>
      </c>
      <c r="D52" t="s">
        <v>799</v>
      </c>
      <c r="E52" t="s">
        <v>800</v>
      </c>
      <c r="F52" t="s">
        <v>695</v>
      </c>
      <c r="G52" t="s">
        <v>660</v>
      </c>
      <c r="H52">
        <v>91920</v>
      </c>
      <c r="I52">
        <v>93100</v>
      </c>
      <c r="J52">
        <v>0</v>
      </c>
      <c r="K52">
        <f>$C$8</f>
        <v>0</v>
      </c>
      <c r="L52">
        <f>SUM(H52-(H52*K52))</f>
        <v>91920</v>
      </c>
      <c r="M52">
        <f>L52*J52</f>
        <v>0</v>
      </c>
      <c r="N52" t="s">
        <v>398</v>
      </c>
      <c r="O52" t="s">
        <v>398</v>
      </c>
      <c r="P52">
        <f>1.07*0.725*0.28</f>
        <v>0.21721000000000004</v>
      </c>
      <c r="Q52">
        <v>29.6</v>
      </c>
      <c r="R52">
        <f>J52*L52</f>
        <v>0</v>
      </c>
      <c r="S52">
        <f>J52*SUM(P52:P53)</f>
        <v>0</v>
      </c>
      <c r="T52">
        <f>J52*SUM(Q52:Q53)</f>
        <v>0</v>
      </c>
    </row>
    <row r="53" spans="3:17" ht="12.75">
      <c r="C53" t="s">
        <v>773</v>
      </c>
      <c r="P53">
        <v>0.221</v>
      </c>
      <c r="Q53">
        <v>36.2</v>
      </c>
    </row>
    <row r="54" spans="2:20" ht="12.75">
      <c r="B54" t="s">
        <v>801</v>
      </c>
      <c r="C54" t="s">
        <v>802</v>
      </c>
      <c r="D54" t="s">
        <v>803</v>
      </c>
      <c r="E54" t="s">
        <v>804</v>
      </c>
      <c r="F54" t="s">
        <v>695</v>
      </c>
      <c r="G54" t="s">
        <v>660</v>
      </c>
      <c r="H54">
        <v>108320</v>
      </c>
      <c r="I54">
        <v>114000</v>
      </c>
      <c r="J54">
        <v>0</v>
      </c>
      <c r="K54">
        <f>$C$8</f>
        <v>0</v>
      </c>
      <c r="L54">
        <f>SUM(H54-(H54*K54))</f>
        <v>108320</v>
      </c>
      <c r="M54">
        <f>L54*J54</f>
        <v>0</v>
      </c>
      <c r="N54" t="s">
        <v>398</v>
      </c>
      <c r="O54" t="s">
        <v>398</v>
      </c>
      <c r="P54">
        <f>1.305*0.805*0.305</f>
        <v>0.320410125</v>
      </c>
      <c r="Q54">
        <v>39.1</v>
      </c>
      <c r="R54">
        <f>J54*L54</f>
        <v>0</v>
      </c>
      <c r="S54">
        <f>J54*SUM(P54:P55)</f>
        <v>0</v>
      </c>
      <c r="T54">
        <f>J54*SUM(Q54:Q55)</f>
        <v>0</v>
      </c>
    </row>
    <row r="55" spans="3:17" ht="12.75">
      <c r="C55" t="s">
        <v>780</v>
      </c>
      <c r="P55">
        <v>0.288</v>
      </c>
      <c r="Q55">
        <v>48.3</v>
      </c>
    </row>
    <row r="56" spans="2:20" ht="12.75">
      <c r="B56" t="s">
        <v>805</v>
      </c>
      <c r="C56" t="s">
        <v>806</v>
      </c>
      <c r="D56" t="s">
        <v>807</v>
      </c>
      <c r="E56" t="s">
        <v>808</v>
      </c>
      <c r="F56" t="s">
        <v>751</v>
      </c>
      <c r="G56" t="s">
        <v>809</v>
      </c>
      <c r="H56">
        <v>159760</v>
      </c>
      <c r="I56">
        <v>166000</v>
      </c>
      <c r="J56">
        <v>0</v>
      </c>
      <c r="K56">
        <f>$C$8</f>
        <v>0</v>
      </c>
      <c r="L56">
        <f>SUM(H56-(H56*K56))</f>
        <v>159760</v>
      </c>
      <c r="M56">
        <f>L56*J56</f>
        <v>0</v>
      </c>
      <c r="N56" t="s">
        <v>398</v>
      </c>
      <c r="O56">
        <v>11300</v>
      </c>
      <c r="P56">
        <v>0.32</v>
      </c>
      <c r="Q56">
        <v>48.2</v>
      </c>
      <c r="R56">
        <f>J56*L56</f>
        <v>0</v>
      </c>
      <c r="S56">
        <f>J56*SUM(P56:P57)</f>
        <v>0</v>
      </c>
      <c r="T56">
        <f>J56*SUM(Q56:Q57)</f>
        <v>0</v>
      </c>
    </row>
    <row r="57" spans="3:17" ht="12.75">
      <c r="C57" t="s">
        <v>752</v>
      </c>
      <c r="P57">
        <f>1.09*0.5*0.875</f>
        <v>0.47687500000000005</v>
      </c>
      <c r="Q57">
        <v>82.7</v>
      </c>
    </row>
    <row r="58" spans="2:20" ht="12.75">
      <c r="B58" t="s">
        <v>810</v>
      </c>
      <c r="C58" t="s">
        <v>811</v>
      </c>
      <c r="D58" t="s">
        <v>812</v>
      </c>
      <c r="E58" t="s">
        <v>813</v>
      </c>
      <c r="F58" t="s">
        <v>814</v>
      </c>
      <c r="G58" t="s">
        <v>815</v>
      </c>
      <c r="H58">
        <v>181120</v>
      </c>
      <c r="I58">
        <v>187100</v>
      </c>
      <c r="J58">
        <v>0</v>
      </c>
      <c r="K58">
        <f>$C$8</f>
        <v>0</v>
      </c>
      <c r="L58">
        <f>SUM(H58-(H58*K58))</f>
        <v>181120</v>
      </c>
      <c r="M58">
        <f>L58*J58</f>
        <v>0</v>
      </c>
      <c r="N58" t="s">
        <v>398</v>
      </c>
      <c r="O58">
        <v>11300</v>
      </c>
      <c r="P58">
        <f>1.405*0.915*0.365</f>
        <v>0.46923487500000005</v>
      </c>
      <c r="Q58">
        <v>55.8</v>
      </c>
      <c r="R58">
        <f>J58*L58</f>
        <v>0</v>
      </c>
      <c r="S58">
        <f>J58*SUM(P58:P59)</f>
        <v>0</v>
      </c>
      <c r="T58">
        <f>J58*SUM(Q58:Q59)</f>
        <v>0</v>
      </c>
    </row>
    <row r="59" spans="3:17" ht="12.75">
      <c r="C59" t="s">
        <v>759</v>
      </c>
      <c r="P59">
        <f>1.09*0.5*0.875</f>
        <v>0.47687500000000005</v>
      </c>
      <c r="Q59">
        <v>91.4</v>
      </c>
    </row>
    <row r="60" spans="2:20" ht="12.75">
      <c r="B60" t="s">
        <v>816</v>
      </c>
      <c r="C60" t="s">
        <v>817</v>
      </c>
      <c r="D60" t="s">
        <v>818</v>
      </c>
      <c r="E60" t="s">
        <v>819</v>
      </c>
      <c r="F60" t="s">
        <v>820</v>
      </c>
      <c r="G60" t="s">
        <v>821</v>
      </c>
      <c r="H60">
        <v>211680</v>
      </c>
      <c r="I60">
        <v>215400</v>
      </c>
      <c r="J60">
        <v>0</v>
      </c>
      <c r="K60">
        <f>$C$8</f>
        <v>0</v>
      </c>
      <c r="L60">
        <f>SUM(H60-(H60*K60))</f>
        <v>211680</v>
      </c>
      <c r="M60">
        <f>L60*J60</f>
        <v>0</v>
      </c>
      <c r="N60" t="s">
        <v>398</v>
      </c>
      <c r="O60">
        <v>14600</v>
      </c>
      <c r="P60">
        <v>0.469</v>
      </c>
      <c r="Q60">
        <v>56.1</v>
      </c>
      <c r="R60">
        <f>J60*L60</f>
        <v>0</v>
      </c>
      <c r="S60">
        <f>J60*SUM(P60:P61)</f>
        <v>0</v>
      </c>
      <c r="T60">
        <f>J60*SUM(Q60:Q61)</f>
        <v>0</v>
      </c>
    </row>
    <row r="61" spans="3:17" ht="12.75">
      <c r="C61" t="s">
        <v>766</v>
      </c>
      <c r="P61">
        <f>1.095*0.495*1.48</f>
        <v>0.8021969999999999</v>
      </c>
      <c r="Q61">
        <v>121.3</v>
      </c>
    </row>
    <row r="63" ht="12.75">
      <c r="B63" t="s">
        <v>822</v>
      </c>
    </row>
    <row r="64" spans="2:20" ht="12.75">
      <c r="B64" t="s">
        <v>823</v>
      </c>
      <c r="C64" t="s">
        <v>824</v>
      </c>
      <c r="D64">
        <v>28.1</v>
      </c>
      <c r="E64">
        <v>31.1</v>
      </c>
      <c r="F64" t="s">
        <v>825</v>
      </c>
      <c r="G64" t="s">
        <v>826</v>
      </c>
      <c r="H64">
        <v>417040</v>
      </c>
      <c r="I64">
        <v>454900</v>
      </c>
      <c r="J64">
        <v>0</v>
      </c>
      <c r="K64">
        <f>$C$8</f>
        <v>0</v>
      </c>
      <c r="L64">
        <f>SUM(H64-(H64*K64))</f>
        <v>417040</v>
      </c>
      <c r="M64">
        <f>L64*J64</f>
        <v>0</v>
      </c>
      <c r="N64" t="s">
        <v>398</v>
      </c>
      <c r="O64">
        <v>18800</v>
      </c>
      <c r="P64">
        <f>1.555*0.5*0.875</f>
        <v>0.6803125</v>
      </c>
      <c r="Q64">
        <v>109</v>
      </c>
      <c r="R64">
        <f>J64*L64</f>
        <v>0</v>
      </c>
      <c r="S64">
        <f>J64*SUM(P64:P65)</f>
        <v>0</v>
      </c>
      <c r="T64">
        <f>J64*SUM(Q64:Q65)</f>
        <v>0</v>
      </c>
    </row>
    <row r="65" spans="3:17" ht="12.75">
      <c r="C65" t="s">
        <v>827</v>
      </c>
      <c r="P65">
        <f>0.73*1.06*1.32</f>
        <v>1.021416</v>
      </c>
      <c r="Q65">
        <v>192</v>
      </c>
    </row>
    <row r="66" spans="2:17" ht="12.75">
      <c r="B66" t="s">
        <v>828</v>
      </c>
      <c r="C66" t="s">
        <v>829</v>
      </c>
      <c r="D66">
        <v>28</v>
      </c>
      <c r="E66">
        <v>31</v>
      </c>
      <c r="F66" t="s">
        <v>830</v>
      </c>
      <c r="G66" t="s">
        <v>831</v>
      </c>
      <c r="H66">
        <v>438320</v>
      </c>
      <c r="I66">
        <v>426800</v>
      </c>
      <c r="J66">
        <v>0</v>
      </c>
      <c r="K66">
        <f>$C$8</f>
        <v>0</v>
      </c>
      <c r="L66">
        <f>SUM(H66-(H66*K66))</f>
        <v>438320</v>
      </c>
      <c r="M66">
        <f>L66*J66</f>
        <v>0</v>
      </c>
      <c r="N66" t="s">
        <v>398</v>
      </c>
      <c r="O66" t="s">
        <v>398</v>
      </c>
      <c r="P66">
        <f>1.555*0.5*0.875</f>
        <v>0.6803125</v>
      </c>
      <c r="Q66">
        <v>99</v>
      </c>
    </row>
    <row r="67" spans="3:17" ht="12.75">
      <c r="C67" t="s">
        <v>832</v>
      </c>
      <c r="P67">
        <v>1.234</v>
      </c>
      <c r="Q67">
        <v>257</v>
      </c>
    </row>
    <row r="68" spans="2:20" ht="12.75">
      <c r="B68" t="s">
        <v>833</v>
      </c>
      <c r="C68" t="s">
        <v>834</v>
      </c>
      <c r="D68">
        <v>44</v>
      </c>
      <c r="E68">
        <v>47</v>
      </c>
      <c r="F68" t="s">
        <v>835</v>
      </c>
      <c r="G68" t="s">
        <v>836</v>
      </c>
      <c r="H68">
        <v>653680</v>
      </c>
      <c r="I68">
        <v>719700</v>
      </c>
      <c r="J68">
        <v>0</v>
      </c>
      <c r="K68">
        <f>$C$8</f>
        <v>0</v>
      </c>
      <c r="L68">
        <f>SUM(H68-(H68*K68))</f>
        <v>653680</v>
      </c>
      <c r="M68">
        <f>L68*J68</f>
        <v>0</v>
      </c>
      <c r="N68" t="s">
        <v>398</v>
      </c>
      <c r="O68">
        <v>14600</v>
      </c>
      <c r="P68">
        <v>1.616</v>
      </c>
      <c r="Q68">
        <v>220</v>
      </c>
      <c r="R68">
        <f>J68*L68</f>
        <v>0</v>
      </c>
      <c r="S68">
        <f>J68*SUM(P68:P69)</f>
        <v>0</v>
      </c>
      <c r="T68">
        <f>J68*SUM(Q68:Q69)</f>
        <v>0</v>
      </c>
    </row>
    <row r="69" spans="3:17" ht="12.75">
      <c r="C69" t="s">
        <v>837</v>
      </c>
      <c r="P69">
        <f>1.305*0.82*1.79</f>
        <v>1.9154789999999997</v>
      </c>
      <c r="Q69">
        <v>308</v>
      </c>
    </row>
    <row r="70" spans="2:20" ht="12.75">
      <c r="B70" t="s">
        <v>838</v>
      </c>
      <c r="C70" t="s">
        <v>839</v>
      </c>
      <c r="D70">
        <v>56.3</v>
      </c>
      <c r="E70">
        <v>58.6</v>
      </c>
      <c r="F70" t="s">
        <v>840</v>
      </c>
      <c r="G70" t="s">
        <v>841</v>
      </c>
      <c r="H70">
        <v>751760</v>
      </c>
      <c r="I70">
        <v>821600</v>
      </c>
      <c r="J70">
        <v>0</v>
      </c>
      <c r="K70">
        <f>$C$8</f>
        <v>0</v>
      </c>
      <c r="L70">
        <f>SUM(H70-(H70*K70))</f>
        <v>751760</v>
      </c>
      <c r="M70">
        <f>L70*J70</f>
        <v>0</v>
      </c>
      <c r="N70" t="s">
        <v>398</v>
      </c>
      <c r="O70">
        <v>14600</v>
      </c>
      <c r="P70">
        <v>1.616</v>
      </c>
      <c r="Q70">
        <v>230</v>
      </c>
      <c r="R70">
        <f>J70*L70</f>
        <v>0</v>
      </c>
      <c r="S70">
        <f>J70*SUM(P70:P71)</f>
        <v>0</v>
      </c>
      <c r="T70">
        <f>J70*SUM(Q70:Q71)</f>
        <v>0</v>
      </c>
    </row>
    <row r="71" spans="3:17" ht="12.75">
      <c r="C71" t="s">
        <v>842</v>
      </c>
      <c r="P71">
        <f>1.455*0.83*1.79</f>
        <v>2.1616934999999997</v>
      </c>
      <c r="Q71">
        <v>336</v>
      </c>
    </row>
    <row r="73" ht="12.75">
      <c r="B73" t="s">
        <v>709</v>
      </c>
    </row>
    <row r="74" spans="2:20" ht="12.75">
      <c r="B74" t="s">
        <v>843</v>
      </c>
      <c r="C74" t="s">
        <v>711</v>
      </c>
      <c r="D74">
        <v>7.03</v>
      </c>
      <c r="E74">
        <v>7.91</v>
      </c>
      <c r="F74" t="s">
        <v>783</v>
      </c>
      <c r="G74" t="s">
        <v>844</v>
      </c>
      <c r="H74">
        <v>113760</v>
      </c>
      <c r="I74">
        <v>116400</v>
      </c>
      <c r="J74">
        <v>0</v>
      </c>
      <c r="K74">
        <f>$C$8</f>
        <v>0</v>
      </c>
      <c r="L74">
        <f>SUM(H74-(H74*K74))</f>
        <v>113760</v>
      </c>
      <c r="M74">
        <f>L74*J74</f>
        <v>0</v>
      </c>
      <c r="N74">
        <v>10100</v>
      </c>
      <c r="O74">
        <v>12100</v>
      </c>
      <c r="P74">
        <v>0.538</v>
      </c>
      <c r="Q74">
        <v>49</v>
      </c>
      <c r="R74">
        <f>J74*L74</f>
        <v>0</v>
      </c>
      <c r="S74">
        <f>J74*SUM(P74:P75)</f>
        <v>0</v>
      </c>
      <c r="T74">
        <f>J74*SUM(Q74:Q75)</f>
        <v>0</v>
      </c>
    </row>
    <row r="75" spans="3:17" ht="12.75">
      <c r="C75" t="s">
        <v>714</v>
      </c>
      <c r="P75">
        <v>0.295</v>
      </c>
      <c r="Q75">
        <v>58.7</v>
      </c>
    </row>
    <row r="76" spans="2:20" ht="12.75">
      <c r="B76" t="s">
        <v>845</v>
      </c>
      <c r="C76" t="s">
        <v>846</v>
      </c>
      <c r="D76">
        <v>14.06</v>
      </c>
      <c r="E76" t="s">
        <v>847</v>
      </c>
      <c r="F76" t="s">
        <v>708</v>
      </c>
      <c r="G76" t="s">
        <v>718</v>
      </c>
      <c r="H76">
        <v>192800</v>
      </c>
      <c r="I76">
        <v>193900</v>
      </c>
      <c r="J76">
        <v>0</v>
      </c>
      <c r="K76">
        <f>$C$8</f>
        <v>0</v>
      </c>
      <c r="L76">
        <f>SUM(H76-(H76*K76))</f>
        <v>192800</v>
      </c>
      <c r="M76">
        <f>L76*J76</f>
        <v>0</v>
      </c>
      <c r="N76">
        <v>10100</v>
      </c>
      <c r="O76">
        <v>12100</v>
      </c>
      <c r="P76">
        <v>0.732</v>
      </c>
      <c r="Q76">
        <v>65.5</v>
      </c>
      <c r="R76">
        <f>J76*L76</f>
        <v>0</v>
      </c>
      <c r="S76">
        <f>J76*SUM(P76:P77)</f>
        <v>0</v>
      </c>
      <c r="T76">
        <f>J76*SUM(Q76:Q77)</f>
        <v>0</v>
      </c>
    </row>
    <row r="77" spans="3:17" ht="12.75">
      <c r="C77" t="s">
        <v>848</v>
      </c>
      <c r="P77">
        <v>0.598</v>
      </c>
      <c r="Q77">
        <v>109.3</v>
      </c>
    </row>
    <row r="78" spans="2:20" ht="12.75">
      <c r="B78" t="s">
        <v>849</v>
      </c>
      <c r="C78" t="s">
        <v>850</v>
      </c>
      <c r="D78">
        <v>17.14</v>
      </c>
      <c r="E78" t="s">
        <v>851</v>
      </c>
      <c r="F78" t="s">
        <v>708</v>
      </c>
      <c r="G78" t="s">
        <v>723</v>
      </c>
      <c r="H78">
        <v>204000</v>
      </c>
      <c r="I78">
        <v>205400</v>
      </c>
      <c r="J78">
        <v>0</v>
      </c>
      <c r="K78">
        <f>$C$8</f>
        <v>0</v>
      </c>
      <c r="L78">
        <f>SUM(H78-(H78*K78))</f>
        <v>204000</v>
      </c>
      <c r="M78">
        <f>L78*J78</f>
        <v>0</v>
      </c>
      <c r="N78">
        <v>10100</v>
      </c>
      <c r="O78">
        <v>12100</v>
      </c>
      <c r="P78">
        <v>0.919</v>
      </c>
      <c r="Q78">
        <v>85.6</v>
      </c>
      <c r="R78">
        <f>J78*L78</f>
        <v>0</v>
      </c>
      <c r="S78">
        <f>J78*SUM(P78:P79)</f>
        <v>0</v>
      </c>
      <c r="T78">
        <f>J78*SUM(Q78:Q79)</f>
        <v>0</v>
      </c>
    </row>
    <row r="79" spans="3:17" ht="12.75">
      <c r="C79" t="s">
        <v>852</v>
      </c>
      <c r="P79">
        <v>0.598</v>
      </c>
      <c r="Q79">
        <v>111.2</v>
      </c>
    </row>
    <row r="82" spans="18:20" ht="12.75">
      <c r="R82">
        <f>SUM(R15:R73)</f>
        <v>0</v>
      </c>
      <c r="S82">
        <f>SUM(S15:S73)</f>
        <v>0</v>
      </c>
      <c r="T82">
        <f>SUM(T15:T73)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R60"/>
  <sheetViews>
    <sheetView workbookViewId="0" topLeftCell="A4">
      <selection activeCell="B58" sqref="B58"/>
    </sheetView>
  </sheetViews>
  <sheetFormatPr defaultColWidth="9.00390625" defaultRowHeight="12.75"/>
  <cols>
    <col min="3" max="3" width="28.125" style="0" customWidth="1"/>
  </cols>
  <sheetData>
    <row r="4" ht="12.75">
      <c r="B4" t="s">
        <v>597</v>
      </c>
    </row>
    <row r="6" ht="12.75">
      <c r="B6" t="s">
        <v>853</v>
      </c>
    </row>
    <row r="7" spans="2:12" ht="12.75">
      <c r="B7" t="s">
        <v>325</v>
      </c>
      <c r="C7">
        <v>0</v>
      </c>
      <c r="D7" t="s">
        <v>326</v>
      </c>
      <c r="F7">
        <f>P58</f>
        <v>0</v>
      </c>
      <c r="G7" t="s">
        <v>327</v>
      </c>
      <c r="I7">
        <f>Q58</f>
        <v>0</v>
      </c>
      <c r="J7" t="s">
        <v>328</v>
      </c>
      <c r="L7">
        <f>R58</f>
        <v>0</v>
      </c>
    </row>
    <row r="10" spans="2:15" ht="12.75">
      <c r="B10" t="s">
        <v>329</v>
      </c>
      <c r="D10" t="s">
        <v>331</v>
      </c>
      <c r="F10" t="s">
        <v>332</v>
      </c>
      <c r="H10" t="s">
        <v>333</v>
      </c>
      <c r="I10" t="s">
        <v>334</v>
      </c>
      <c r="J10" t="s">
        <v>335</v>
      </c>
      <c r="K10" t="s">
        <v>600</v>
      </c>
      <c r="L10" t="s">
        <v>854</v>
      </c>
      <c r="M10" t="s">
        <v>855</v>
      </c>
      <c r="N10" t="s">
        <v>340</v>
      </c>
      <c r="O10" t="s">
        <v>341</v>
      </c>
    </row>
    <row r="11" spans="4:7" ht="12.75">
      <c r="D11" t="s">
        <v>343</v>
      </c>
      <c r="E11" t="s">
        <v>344</v>
      </c>
      <c r="F11" t="s">
        <v>856</v>
      </c>
      <c r="G11" t="s">
        <v>857</v>
      </c>
    </row>
    <row r="12" ht="12.75">
      <c r="H12" t="s">
        <v>858</v>
      </c>
    </row>
    <row r="13" ht="12.75">
      <c r="B13" t="s">
        <v>859</v>
      </c>
    </row>
    <row r="14" ht="12.75">
      <c r="B14" t="s">
        <v>860</v>
      </c>
    </row>
    <row r="15" spans="2:18" ht="12.75">
      <c r="B15" t="s">
        <v>861</v>
      </c>
      <c r="D15" t="s">
        <v>862</v>
      </c>
      <c r="E15" t="s">
        <v>863</v>
      </c>
      <c r="F15" t="s">
        <v>864</v>
      </c>
      <c r="G15" t="s">
        <v>413</v>
      </c>
      <c r="H15">
        <v>83200</v>
      </c>
      <c r="I15">
        <v>70800</v>
      </c>
      <c r="J15">
        <v>0</v>
      </c>
      <c r="K15">
        <f aca="true" t="shared" si="0" ref="K15:K25">$C$7</f>
        <v>0</v>
      </c>
      <c r="L15">
        <f>SUM(H15-(H15*K15))</f>
        <v>83200</v>
      </c>
      <c r="M15">
        <f aca="true" t="shared" si="1" ref="M15:M25">L15*J15</f>
        <v>0</v>
      </c>
      <c r="N15">
        <v>0.224</v>
      </c>
      <c r="O15">
        <v>34.7</v>
      </c>
      <c r="P15">
        <f>J15*L15</f>
        <v>0</v>
      </c>
      <c r="Q15">
        <f>J15*N15</f>
        <v>0</v>
      </c>
      <c r="R15">
        <f>J15*O15</f>
        <v>0</v>
      </c>
    </row>
    <row r="16" spans="2:18" ht="12.75">
      <c r="B16" t="s">
        <v>865</v>
      </c>
      <c r="D16" t="s">
        <v>866</v>
      </c>
      <c r="E16" t="s">
        <v>867</v>
      </c>
      <c r="F16" t="s">
        <v>868</v>
      </c>
      <c r="G16" t="s">
        <v>413</v>
      </c>
      <c r="H16">
        <v>106000</v>
      </c>
      <c r="I16">
        <v>88800</v>
      </c>
      <c r="J16">
        <v>0</v>
      </c>
      <c r="K16">
        <f t="shared" si="0"/>
        <v>0</v>
      </c>
      <c r="L16">
        <f aca="true" t="shared" si="2" ref="L16:L25">SUM(H16-(H16*K16))</f>
        <v>106000</v>
      </c>
      <c r="M16">
        <f t="shared" si="1"/>
        <v>0</v>
      </c>
      <c r="N16">
        <v>0.220662</v>
      </c>
      <c r="O16">
        <v>38.5</v>
      </c>
      <c r="P16">
        <f aca="true" t="shared" si="3" ref="P16:P25">J16*L16</f>
        <v>0</v>
      </c>
      <c r="Q16">
        <f aca="true" t="shared" si="4" ref="Q16:Q25">J16*N16</f>
        <v>0</v>
      </c>
      <c r="R16">
        <f aca="true" t="shared" si="5" ref="R16:R25">J16*O16</f>
        <v>0</v>
      </c>
    </row>
    <row r="17" spans="2:18" ht="12.75">
      <c r="B17" t="s">
        <v>869</v>
      </c>
      <c r="D17" t="s">
        <v>870</v>
      </c>
      <c r="E17" t="s">
        <v>871</v>
      </c>
      <c r="F17" t="s">
        <v>412</v>
      </c>
      <c r="G17" t="s">
        <v>413</v>
      </c>
      <c r="H17">
        <v>111840</v>
      </c>
      <c r="I17">
        <v>97400</v>
      </c>
      <c r="J17">
        <v>0</v>
      </c>
      <c r="K17">
        <f t="shared" si="0"/>
        <v>0</v>
      </c>
      <c r="L17">
        <f t="shared" si="2"/>
        <v>111840</v>
      </c>
      <c r="M17">
        <f t="shared" si="1"/>
        <v>0</v>
      </c>
      <c r="N17">
        <v>0.292</v>
      </c>
      <c r="O17">
        <v>51.1</v>
      </c>
      <c r="P17">
        <f t="shared" si="3"/>
        <v>0</v>
      </c>
      <c r="Q17">
        <f t="shared" si="4"/>
        <v>0</v>
      </c>
      <c r="R17">
        <f t="shared" si="5"/>
        <v>0</v>
      </c>
    </row>
    <row r="18" spans="2:18" ht="12.75">
      <c r="B18" t="s">
        <v>872</v>
      </c>
      <c r="D18" t="s">
        <v>873</v>
      </c>
      <c r="E18" t="s">
        <v>874</v>
      </c>
      <c r="F18" t="s">
        <v>868</v>
      </c>
      <c r="G18" t="s">
        <v>413</v>
      </c>
      <c r="H18">
        <v>128880</v>
      </c>
      <c r="I18">
        <v>112000</v>
      </c>
      <c r="J18">
        <v>0</v>
      </c>
      <c r="K18">
        <f t="shared" si="0"/>
        <v>0</v>
      </c>
      <c r="L18">
        <f t="shared" si="2"/>
        <v>128880</v>
      </c>
      <c r="M18">
        <f t="shared" si="1"/>
        <v>0</v>
      </c>
      <c r="N18">
        <v>0.292</v>
      </c>
      <c r="O18">
        <v>55.8</v>
      </c>
      <c r="P18">
        <f t="shared" si="3"/>
        <v>0</v>
      </c>
      <c r="Q18">
        <f t="shared" si="4"/>
        <v>0</v>
      </c>
      <c r="R18">
        <f t="shared" si="5"/>
        <v>0</v>
      </c>
    </row>
    <row r="19" spans="2:18" ht="12.75">
      <c r="B19" t="s">
        <v>875</v>
      </c>
      <c r="D19" t="s">
        <v>876</v>
      </c>
      <c r="E19" t="s">
        <v>877</v>
      </c>
      <c r="F19" t="s">
        <v>433</v>
      </c>
      <c r="G19" t="s">
        <v>878</v>
      </c>
      <c r="H19">
        <v>83200</v>
      </c>
      <c r="I19">
        <v>70800</v>
      </c>
      <c r="J19">
        <v>0</v>
      </c>
      <c r="K19">
        <f>$C$7</f>
        <v>0</v>
      </c>
      <c r="L19">
        <f>SUM(H19-(H19*K19))</f>
        <v>83200</v>
      </c>
      <c r="M19">
        <f>L19*J19</f>
        <v>0</v>
      </c>
      <c r="N19">
        <v>0.224</v>
      </c>
      <c r="O19">
        <v>34.7</v>
      </c>
      <c r="P19">
        <f>J19*L19</f>
        <v>0</v>
      </c>
      <c r="Q19">
        <f>J19*N19</f>
        <v>0</v>
      </c>
      <c r="R19">
        <f>J19*O19</f>
        <v>0</v>
      </c>
    </row>
    <row r="20" spans="2:18" ht="12.75">
      <c r="B20" t="s">
        <v>879</v>
      </c>
      <c r="D20" t="s">
        <v>880</v>
      </c>
      <c r="E20" t="s">
        <v>881</v>
      </c>
      <c r="F20" t="s">
        <v>433</v>
      </c>
      <c r="G20" t="s">
        <v>413</v>
      </c>
      <c r="H20">
        <v>106000</v>
      </c>
      <c r="I20">
        <v>88800</v>
      </c>
      <c r="J20">
        <v>0</v>
      </c>
      <c r="K20">
        <f>$C$7</f>
        <v>0</v>
      </c>
      <c r="L20">
        <f>SUM(H20-(H20*K20))</f>
        <v>106000</v>
      </c>
      <c r="M20">
        <f>L20*J20</f>
        <v>0</v>
      </c>
      <c r="N20">
        <v>0.220662</v>
      </c>
      <c r="O20">
        <v>38</v>
      </c>
      <c r="P20">
        <f>J20*L20</f>
        <v>0</v>
      </c>
      <c r="Q20">
        <f>J20*N20</f>
        <v>0</v>
      </c>
      <c r="R20">
        <f>J20*O20</f>
        <v>0</v>
      </c>
    </row>
    <row r="21" spans="2:18" ht="12.75">
      <c r="B21" t="s">
        <v>882</v>
      </c>
      <c r="D21" t="s">
        <v>883</v>
      </c>
      <c r="E21" t="s">
        <v>884</v>
      </c>
      <c r="F21" t="s">
        <v>433</v>
      </c>
      <c r="G21" t="s">
        <v>413</v>
      </c>
      <c r="H21">
        <v>111840</v>
      </c>
      <c r="I21">
        <v>97400</v>
      </c>
      <c r="J21">
        <v>0</v>
      </c>
      <c r="K21">
        <f>$C$7</f>
        <v>0</v>
      </c>
      <c r="L21">
        <f>SUM(H21-(H21*K21))</f>
        <v>111840</v>
      </c>
      <c r="M21">
        <f>L21*J21</f>
        <v>0</v>
      </c>
      <c r="N21">
        <v>0.292</v>
      </c>
      <c r="O21">
        <v>47.1</v>
      </c>
      <c r="P21">
        <f>J21*L21</f>
        <v>0</v>
      </c>
      <c r="Q21">
        <f>J21*N21</f>
        <v>0</v>
      </c>
      <c r="R21">
        <f>J21*O21</f>
        <v>0</v>
      </c>
    </row>
    <row r="22" spans="2:18" ht="12.75">
      <c r="B22" t="s">
        <v>885</v>
      </c>
      <c r="D22" t="s">
        <v>886</v>
      </c>
      <c r="E22" t="s">
        <v>887</v>
      </c>
      <c r="F22" t="s">
        <v>433</v>
      </c>
      <c r="G22" t="s">
        <v>413</v>
      </c>
      <c r="H22">
        <v>128880</v>
      </c>
      <c r="I22">
        <v>112000</v>
      </c>
      <c r="J22">
        <v>0</v>
      </c>
      <c r="K22">
        <f>$C$7</f>
        <v>0</v>
      </c>
      <c r="L22">
        <f>SUM(H22-(H22*K22))</f>
        <v>128880</v>
      </c>
      <c r="M22">
        <f>L22*J22</f>
        <v>0</v>
      </c>
      <c r="N22">
        <v>0.292</v>
      </c>
      <c r="O22">
        <v>51.8</v>
      </c>
      <c r="P22">
        <f>J22*L22</f>
        <v>0</v>
      </c>
      <c r="Q22">
        <f>J22*N22</f>
        <v>0</v>
      </c>
      <c r="R22">
        <f>J22*O22</f>
        <v>0</v>
      </c>
    </row>
    <row r="23" spans="2:18" ht="12.75">
      <c r="B23" t="s">
        <v>888</v>
      </c>
      <c r="D23" t="s">
        <v>889</v>
      </c>
      <c r="E23" t="s">
        <v>890</v>
      </c>
      <c r="F23" t="s">
        <v>439</v>
      </c>
      <c r="G23" t="s">
        <v>413</v>
      </c>
      <c r="H23">
        <v>156560</v>
      </c>
      <c r="I23">
        <v>132300</v>
      </c>
      <c r="J23">
        <v>0</v>
      </c>
      <c r="K23">
        <f t="shared" si="0"/>
        <v>0</v>
      </c>
      <c r="L23">
        <f t="shared" si="2"/>
        <v>156560</v>
      </c>
      <c r="M23">
        <f t="shared" si="1"/>
        <v>0</v>
      </c>
      <c r="N23">
        <v>0.477</v>
      </c>
      <c r="O23">
        <v>67.7</v>
      </c>
      <c r="P23">
        <f t="shared" si="3"/>
        <v>0</v>
      </c>
      <c r="Q23">
        <f t="shared" si="4"/>
        <v>0</v>
      </c>
      <c r="R23">
        <f t="shared" si="5"/>
        <v>0</v>
      </c>
    </row>
    <row r="24" spans="2:18" ht="12.75">
      <c r="B24" t="s">
        <v>891</v>
      </c>
      <c r="D24" t="s">
        <v>892</v>
      </c>
      <c r="E24" t="s">
        <v>893</v>
      </c>
      <c r="F24" t="s">
        <v>412</v>
      </c>
      <c r="G24" t="s">
        <v>413</v>
      </c>
      <c r="H24">
        <v>217680</v>
      </c>
      <c r="I24">
        <v>182400</v>
      </c>
      <c r="J24">
        <v>0</v>
      </c>
      <c r="K24">
        <f t="shared" si="0"/>
        <v>0</v>
      </c>
      <c r="L24">
        <f t="shared" si="2"/>
        <v>217680</v>
      </c>
      <c r="M24">
        <f t="shared" si="1"/>
        <v>0</v>
      </c>
      <c r="N24">
        <v>0.477</v>
      </c>
      <c r="O24">
        <v>75.6</v>
      </c>
      <c r="P24">
        <f t="shared" si="3"/>
        <v>0</v>
      </c>
      <c r="Q24">
        <f t="shared" si="4"/>
        <v>0</v>
      </c>
      <c r="R24">
        <f t="shared" si="5"/>
        <v>0</v>
      </c>
    </row>
    <row r="25" spans="2:18" ht="12.75">
      <c r="B25" t="s">
        <v>894</v>
      </c>
      <c r="D25" t="s">
        <v>895</v>
      </c>
      <c r="E25" t="s">
        <v>896</v>
      </c>
      <c r="F25" t="s">
        <v>864</v>
      </c>
      <c r="G25" t="s">
        <v>897</v>
      </c>
      <c r="H25">
        <v>226720</v>
      </c>
      <c r="I25">
        <v>190800</v>
      </c>
      <c r="J25">
        <v>0</v>
      </c>
      <c r="K25">
        <f t="shared" si="0"/>
        <v>0</v>
      </c>
      <c r="L25">
        <f t="shared" si="2"/>
        <v>226720</v>
      </c>
      <c r="M25">
        <f t="shared" si="1"/>
        <v>0</v>
      </c>
      <c r="N25">
        <v>0.477</v>
      </c>
      <c r="O25">
        <v>80.4</v>
      </c>
      <c r="P25">
        <f t="shared" si="3"/>
        <v>0</v>
      </c>
      <c r="Q25">
        <f t="shared" si="4"/>
        <v>0</v>
      </c>
      <c r="R25">
        <f t="shared" si="5"/>
        <v>0</v>
      </c>
    </row>
    <row r="26" ht="12.75">
      <c r="B26" t="s">
        <v>898</v>
      </c>
    </row>
    <row r="27" ht="12.75">
      <c r="B27" t="s">
        <v>899</v>
      </c>
    </row>
    <row r="28" ht="12.75">
      <c r="B28" t="s">
        <v>900</v>
      </c>
    </row>
    <row r="29" spans="2:18" ht="12.75">
      <c r="B29" t="s">
        <v>901</v>
      </c>
      <c r="D29">
        <v>2.7</v>
      </c>
      <c r="E29">
        <v>2.93</v>
      </c>
      <c r="F29" t="s">
        <v>398</v>
      </c>
      <c r="G29" t="s">
        <v>398</v>
      </c>
      <c r="H29">
        <v>17840</v>
      </c>
      <c r="I29">
        <v>15500</v>
      </c>
      <c r="J29">
        <v>0</v>
      </c>
      <c r="K29">
        <f aca="true" t="shared" si="6" ref="K29:K35">$C$7</f>
        <v>0</v>
      </c>
      <c r="L29">
        <f aca="true" t="shared" si="7" ref="L29:L35">SUM(H29-(H29*K29))</f>
        <v>17840</v>
      </c>
      <c r="M29">
        <f aca="true" t="shared" si="8" ref="M29:M35">L29*J29</f>
        <v>0</v>
      </c>
      <c r="N29">
        <v>0.079</v>
      </c>
      <c r="O29">
        <v>9.7</v>
      </c>
      <c r="P29">
        <f aca="true" t="shared" si="9" ref="P29:P35">J29*L29</f>
        <v>0</v>
      </c>
      <c r="Q29">
        <f aca="true" t="shared" si="10" ref="Q29:Q35">J29*N29</f>
        <v>0</v>
      </c>
      <c r="R29">
        <f aca="true" t="shared" si="11" ref="R29:R35">J29*O29</f>
        <v>0</v>
      </c>
    </row>
    <row r="30" spans="2:18" ht="12.75">
      <c r="B30" t="s">
        <v>902</v>
      </c>
      <c r="D30">
        <v>3.52</v>
      </c>
      <c r="E30">
        <v>3.81</v>
      </c>
      <c r="F30" t="s">
        <v>398</v>
      </c>
      <c r="G30" t="s">
        <v>398</v>
      </c>
      <c r="H30">
        <v>19120</v>
      </c>
      <c r="I30">
        <v>16400</v>
      </c>
      <c r="J30">
        <v>0</v>
      </c>
      <c r="K30">
        <f t="shared" si="6"/>
        <v>0</v>
      </c>
      <c r="L30">
        <f t="shared" si="7"/>
        <v>19120</v>
      </c>
      <c r="M30">
        <f t="shared" si="8"/>
        <v>0</v>
      </c>
      <c r="N30">
        <v>0.094</v>
      </c>
      <c r="O30">
        <v>11.1</v>
      </c>
      <c r="P30">
        <f t="shared" si="9"/>
        <v>0</v>
      </c>
      <c r="Q30">
        <f t="shared" si="10"/>
        <v>0</v>
      </c>
      <c r="R30">
        <f t="shared" si="11"/>
        <v>0</v>
      </c>
    </row>
    <row r="31" spans="2:18" ht="12.75">
      <c r="B31" t="s">
        <v>903</v>
      </c>
      <c r="D31">
        <v>5.28</v>
      </c>
      <c r="E31">
        <v>5.57</v>
      </c>
      <c r="F31" t="s">
        <v>398</v>
      </c>
      <c r="G31" t="s">
        <v>398</v>
      </c>
      <c r="H31">
        <v>25680</v>
      </c>
      <c r="I31">
        <v>21500</v>
      </c>
      <c r="J31">
        <v>0</v>
      </c>
      <c r="K31">
        <f t="shared" si="6"/>
        <v>0</v>
      </c>
      <c r="L31">
        <f t="shared" si="7"/>
        <v>25680</v>
      </c>
      <c r="M31">
        <f t="shared" si="8"/>
        <v>0</v>
      </c>
      <c r="N31">
        <v>0.129</v>
      </c>
      <c r="O31">
        <v>14.2</v>
      </c>
      <c r="P31">
        <f t="shared" si="9"/>
        <v>0</v>
      </c>
      <c r="Q31">
        <f t="shared" si="10"/>
        <v>0</v>
      </c>
      <c r="R31">
        <f t="shared" si="11"/>
        <v>0</v>
      </c>
    </row>
    <row r="32" spans="2:18" ht="12.75">
      <c r="B32" t="s">
        <v>904</v>
      </c>
      <c r="D32">
        <v>7.03</v>
      </c>
      <c r="E32">
        <v>7.33</v>
      </c>
      <c r="F32" t="s">
        <v>398</v>
      </c>
      <c r="G32" t="s">
        <v>398</v>
      </c>
      <c r="H32">
        <v>29360</v>
      </c>
      <c r="I32">
        <v>27200</v>
      </c>
      <c r="J32">
        <v>0</v>
      </c>
      <c r="K32">
        <f t="shared" si="6"/>
        <v>0</v>
      </c>
      <c r="L32">
        <f t="shared" si="7"/>
        <v>29360</v>
      </c>
      <c r="M32">
        <f t="shared" si="8"/>
        <v>0</v>
      </c>
      <c r="N32">
        <v>0.151</v>
      </c>
      <c r="O32">
        <v>17.3</v>
      </c>
      <c r="P32">
        <f t="shared" si="9"/>
        <v>0</v>
      </c>
      <c r="Q32">
        <f t="shared" si="10"/>
        <v>0</v>
      </c>
      <c r="R32">
        <f t="shared" si="11"/>
        <v>0</v>
      </c>
    </row>
    <row r="33" spans="2:18" ht="12.75">
      <c r="B33" t="s">
        <v>905</v>
      </c>
      <c r="D33">
        <v>3.52</v>
      </c>
      <c r="E33">
        <v>3.81</v>
      </c>
      <c r="F33" t="s">
        <v>398</v>
      </c>
      <c r="G33" t="s">
        <v>398</v>
      </c>
      <c r="H33">
        <v>19120</v>
      </c>
      <c r="I33">
        <v>16400</v>
      </c>
      <c r="J33">
        <v>0</v>
      </c>
      <c r="K33">
        <f t="shared" si="6"/>
        <v>0</v>
      </c>
      <c r="L33">
        <f t="shared" si="7"/>
        <v>19120</v>
      </c>
      <c r="M33">
        <f t="shared" si="8"/>
        <v>0</v>
      </c>
      <c r="N33">
        <v>0.094</v>
      </c>
      <c r="O33">
        <v>10.7</v>
      </c>
      <c r="P33">
        <f t="shared" si="9"/>
        <v>0</v>
      </c>
      <c r="Q33">
        <f t="shared" si="10"/>
        <v>0</v>
      </c>
      <c r="R33">
        <f t="shared" si="11"/>
        <v>0</v>
      </c>
    </row>
    <row r="34" spans="2:18" ht="12.75">
      <c r="B34" t="s">
        <v>906</v>
      </c>
      <c r="D34">
        <v>5.28</v>
      </c>
      <c r="E34">
        <v>5.57</v>
      </c>
      <c r="F34" t="s">
        <v>398</v>
      </c>
      <c r="G34" t="s">
        <v>398</v>
      </c>
      <c r="H34">
        <v>25680</v>
      </c>
      <c r="I34">
        <v>21500</v>
      </c>
      <c r="J34">
        <v>0</v>
      </c>
      <c r="K34">
        <f t="shared" si="6"/>
        <v>0</v>
      </c>
      <c r="L34">
        <f t="shared" si="7"/>
        <v>25680</v>
      </c>
      <c r="M34">
        <f t="shared" si="8"/>
        <v>0</v>
      </c>
      <c r="N34">
        <v>0.129</v>
      </c>
      <c r="O34">
        <v>12.2</v>
      </c>
      <c r="P34">
        <f t="shared" si="9"/>
        <v>0</v>
      </c>
      <c r="Q34">
        <f t="shared" si="10"/>
        <v>0</v>
      </c>
      <c r="R34">
        <f t="shared" si="11"/>
        <v>0</v>
      </c>
    </row>
    <row r="35" spans="2:18" ht="12.75">
      <c r="B35" t="s">
        <v>907</v>
      </c>
      <c r="D35">
        <v>7.33</v>
      </c>
      <c r="E35">
        <v>7.62</v>
      </c>
      <c r="F35" t="s">
        <v>398</v>
      </c>
      <c r="G35" t="s">
        <v>398</v>
      </c>
      <c r="H35">
        <v>29360</v>
      </c>
      <c r="I35">
        <v>27200</v>
      </c>
      <c r="J35">
        <v>0</v>
      </c>
      <c r="K35">
        <f t="shared" si="6"/>
        <v>0</v>
      </c>
      <c r="L35">
        <f t="shared" si="7"/>
        <v>29360</v>
      </c>
      <c r="M35">
        <f t="shared" si="8"/>
        <v>0</v>
      </c>
      <c r="N35">
        <v>0.151</v>
      </c>
      <c r="O35">
        <v>15.2</v>
      </c>
      <c r="P35">
        <f t="shared" si="9"/>
        <v>0</v>
      </c>
      <c r="Q35">
        <f t="shared" si="10"/>
        <v>0</v>
      </c>
      <c r="R35">
        <f t="shared" si="11"/>
        <v>0</v>
      </c>
    </row>
    <row r="37" ht="12.75">
      <c r="B37" t="s">
        <v>908</v>
      </c>
    </row>
    <row r="38" ht="12.75">
      <c r="B38" t="s">
        <v>909</v>
      </c>
    </row>
    <row r="39" spans="2:18" ht="12.75">
      <c r="B39" t="s">
        <v>910</v>
      </c>
      <c r="C39" t="s">
        <v>911</v>
      </c>
      <c r="D39">
        <v>2.64</v>
      </c>
      <c r="E39">
        <v>2.93</v>
      </c>
      <c r="F39" t="s">
        <v>398</v>
      </c>
      <c r="G39" t="s">
        <v>398</v>
      </c>
      <c r="H39">
        <v>38480</v>
      </c>
      <c r="I39">
        <v>36800</v>
      </c>
      <c r="J39">
        <v>0</v>
      </c>
      <c r="K39">
        <f>$C$7</f>
        <v>0</v>
      </c>
      <c r="L39">
        <f aca="true" t="shared" si="12" ref="L39:L44">SUM(H39-(H39*K39))</f>
        <v>38480</v>
      </c>
      <c r="M39">
        <f>L39*J39</f>
        <v>0</v>
      </c>
      <c r="N39">
        <v>0.139</v>
      </c>
      <c r="O39">
        <v>18.8</v>
      </c>
      <c r="P39">
        <f>J39*L39</f>
        <v>0</v>
      </c>
      <c r="Q39">
        <f>J39*N39</f>
        <v>0</v>
      </c>
      <c r="R39">
        <f>J39*O39</f>
        <v>0</v>
      </c>
    </row>
    <row r="40" spans="3:15" ht="12.75">
      <c r="C40" t="s">
        <v>620</v>
      </c>
      <c r="H40" t="e">
        <v>#N/A</v>
      </c>
      <c r="I40" t="e">
        <v>#N/A</v>
      </c>
      <c r="L40" t="e">
        <f t="shared" si="12"/>
        <v>#N/A</v>
      </c>
      <c r="N40">
        <v>0.063</v>
      </c>
      <c r="O40">
        <v>4.5</v>
      </c>
    </row>
    <row r="41" spans="2:18" ht="12.75">
      <c r="B41" t="s">
        <v>912</v>
      </c>
      <c r="C41" t="s">
        <v>913</v>
      </c>
      <c r="D41">
        <v>3.52</v>
      </c>
      <c r="E41">
        <v>4.1</v>
      </c>
      <c r="F41" t="s">
        <v>398</v>
      </c>
      <c r="G41" t="s">
        <v>398</v>
      </c>
      <c r="H41">
        <v>40480</v>
      </c>
      <c r="I41">
        <v>37600</v>
      </c>
      <c r="J41">
        <v>0</v>
      </c>
      <c r="K41">
        <f>$C$7</f>
        <v>0</v>
      </c>
      <c r="L41">
        <f t="shared" si="12"/>
        <v>40480</v>
      </c>
      <c r="M41">
        <f>L41*J41</f>
        <v>0</v>
      </c>
      <c r="N41">
        <v>0.139</v>
      </c>
      <c r="O41">
        <v>21.9</v>
      </c>
      <c r="P41">
        <f>J41*L41</f>
        <v>0</v>
      </c>
      <c r="Q41">
        <f>J41*N41</f>
        <v>0</v>
      </c>
      <c r="R41">
        <f>J41*O41</f>
        <v>0</v>
      </c>
    </row>
    <row r="42" spans="3:15" ht="12.75">
      <c r="C42" t="s">
        <v>620</v>
      </c>
      <c r="H42" t="e">
        <v>#N/A</v>
      </c>
      <c r="I42" t="e">
        <v>#N/A</v>
      </c>
      <c r="L42" t="e">
        <f t="shared" si="12"/>
        <v>#N/A</v>
      </c>
      <c r="N42">
        <v>0.063</v>
      </c>
      <c r="O42">
        <v>4.5</v>
      </c>
    </row>
    <row r="43" spans="2:18" ht="12.75">
      <c r="B43" t="s">
        <v>914</v>
      </c>
      <c r="C43" t="s">
        <v>915</v>
      </c>
      <c r="D43">
        <v>5.28</v>
      </c>
      <c r="E43">
        <v>5.42</v>
      </c>
      <c r="F43" t="s">
        <v>398</v>
      </c>
      <c r="G43" t="s">
        <v>398</v>
      </c>
      <c r="H43">
        <v>43680</v>
      </c>
      <c r="I43">
        <v>39700</v>
      </c>
      <c r="J43">
        <v>0</v>
      </c>
      <c r="K43">
        <f>$C$7</f>
        <v>0</v>
      </c>
      <c r="L43">
        <f t="shared" si="12"/>
        <v>43680</v>
      </c>
      <c r="M43">
        <f>L43*J43</f>
        <v>0</v>
      </c>
      <c r="N43">
        <v>0.139</v>
      </c>
      <c r="O43">
        <v>22.1</v>
      </c>
      <c r="P43">
        <f>J43*L43</f>
        <v>0</v>
      </c>
      <c r="Q43">
        <f>J43*N43</f>
        <v>0</v>
      </c>
      <c r="R43">
        <f>J43*O43</f>
        <v>0</v>
      </c>
    </row>
    <row r="44" spans="3:15" ht="12.75">
      <c r="C44" t="s">
        <v>620</v>
      </c>
      <c r="H44" t="e">
        <v>#N/A</v>
      </c>
      <c r="I44" t="e">
        <v>#N/A</v>
      </c>
      <c r="L44" t="e">
        <f t="shared" si="12"/>
        <v>#N/A</v>
      </c>
      <c r="N44">
        <v>0.063</v>
      </c>
      <c r="O44">
        <v>4.5</v>
      </c>
    </row>
    <row r="45" spans="2:18" ht="12.75">
      <c r="B45" t="s">
        <v>916</v>
      </c>
      <c r="C45" t="s">
        <v>917</v>
      </c>
      <c r="D45">
        <v>3.52</v>
      </c>
      <c r="E45">
        <v>4.1</v>
      </c>
      <c r="F45" t="s">
        <v>398</v>
      </c>
      <c r="G45" t="s">
        <v>398</v>
      </c>
      <c r="H45">
        <v>40480</v>
      </c>
      <c r="I45">
        <v>37600</v>
      </c>
      <c r="J45">
        <v>0</v>
      </c>
      <c r="K45">
        <f>$C$7</f>
        <v>0</v>
      </c>
      <c r="L45">
        <f>SUM(H45-(H45*K45))</f>
        <v>40480</v>
      </c>
      <c r="M45">
        <f>L45*J45</f>
        <v>0</v>
      </c>
      <c r="N45">
        <v>0.139</v>
      </c>
      <c r="O45">
        <v>18.9</v>
      </c>
      <c r="P45">
        <f>J45*L45</f>
        <v>0</v>
      </c>
      <c r="Q45">
        <f>J45*N45</f>
        <v>0</v>
      </c>
      <c r="R45">
        <f>J45*O45</f>
        <v>0</v>
      </c>
    </row>
    <row r="46" spans="3:15" ht="12.75">
      <c r="C46" t="s">
        <v>620</v>
      </c>
      <c r="H46" t="e">
        <v>#N/A</v>
      </c>
      <c r="I46" t="e">
        <v>#N/A</v>
      </c>
      <c r="L46" t="e">
        <f>SUM(H46-(H46*K46))</f>
        <v>#N/A</v>
      </c>
      <c r="N46">
        <v>0.063</v>
      </c>
      <c r="O46">
        <v>4.5</v>
      </c>
    </row>
    <row r="47" spans="2:18" ht="12.75">
      <c r="B47" t="s">
        <v>918</v>
      </c>
      <c r="C47" t="s">
        <v>919</v>
      </c>
      <c r="D47">
        <v>5.28</v>
      </c>
      <c r="E47">
        <v>5.42</v>
      </c>
      <c r="F47" t="s">
        <v>398</v>
      </c>
      <c r="G47" t="s">
        <v>398</v>
      </c>
      <c r="H47">
        <v>43680</v>
      </c>
      <c r="I47">
        <v>39700</v>
      </c>
      <c r="J47">
        <v>0</v>
      </c>
      <c r="K47">
        <f>$C$7</f>
        <v>0</v>
      </c>
      <c r="L47">
        <f>SUM(H47-(H47*K47))</f>
        <v>43680</v>
      </c>
      <c r="M47">
        <f>L47*J47</f>
        <v>0</v>
      </c>
      <c r="N47">
        <v>0.139</v>
      </c>
      <c r="O47">
        <v>21.4</v>
      </c>
      <c r="P47">
        <f>J47*L47</f>
        <v>0</v>
      </c>
      <c r="Q47">
        <f>J47*N47</f>
        <v>0</v>
      </c>
      <c r="R47">
        <f>J47*O47</f>
        <v>0</v>
      </c>
    </row>
    <row r="48" spans="3:15" ht="12.75">
      <c r="C48" t="s">
        <v>620</v>
      </c>
      <c r="H48" t="e">
        <v>#N/A</v>
      </c>
      <c r="I48" t="e">
        <v>#N/A</v>
      </c>
      <c r="L48" t="e">
        <f>SUM(H48-(H48*K48))</f>
        <v>#N/A</v>
      </c>
      <c r="N48">
        <v>0.063</v>
      </c>
      <c r="O48">
        <v>4.5</v>
      </c>
    </row>
    <row r="50" ht="12.75">
      <c r="B50" t="s">
        <v>920</v>
      </c>
    </row>
    <row r="51" ht="12.75">
      <c r="B51" t="s">
        <v>921</v>
      </c>
    </row>
    <row r="52" spans="2:15" ht="12.75">
      <c r="B52" t="s">
        <v>922</v>
      </c>
      <c r="D52">
        <v>2.05</v>
      </c>
      <c r="E52">
        <v>2.34</v>
      </c>
      <c r="F52" t="s">
        <v>398</v>
      </c>
      <c r="G52" t="s">
        <v>398</v>
      </c>
      <c r="H52">
        <v>35600</v>
      </c>
      <c r="I52">
        <v>29800</v>
      </c>
      <c r="J52">
        <v>0</v>
      </c>
      <c r="K52">
        <f aca="true" t="shared" si="13" ref="K52:K57">$C$7</f>
        <v>0</v>
      </c>
      <c r="L52">
        <f aca="true" t="shared" si="14" ref="L52:L57">SUM(H52-(H52*K52))</f>
        <v>35600</v>
      </c>
      <c r="M52">
        <f>L52*J53</f>
        <v>0</v>
      </c>
      <c r="N52">
        <v>0.125</v>
      </c>
      <c r="O52">
        <v>22</v>
      </c>
    </row>
    <row r="53" spans="2:15" ht="12.75">
      <c r="B53" t="s">
        <v>923</v>
      </c>
      <c r="D53">
        <v>2.64</v>
      </c>
      <c r="E53">
        <v>2.93</v>
      </c>
      <c r="F53" t="s">
        <v>398</v>
      </c>
      <c r="G53" t="s">
        <v>398</v>
      </c>
      <c r="H53">
        <v>37520</v>
      </c>
      <c r="I53">
        <v>31200</v>
      </c>
      <c r="J53">
        <v>0</v>
      </c>
      <c r="K53">
        <f t="shared" si="13"/>
        <v>0</v>
      </c>
      <c r="L53">
        <f t="shared" si="14"/>
        <v>37520</v>
      </c>
      <c r="M53">
        <f>L53*J53</f>
        <v>0</v>
      </c>
      <c r="N53">
        <v>0.125</v>
      </c>
      <c r="O53">
        <v>22</v>
      </c>
    </row>
    <row r="54" spans="2:18" ht="12.75">
      <c r="B54" t="s">
        <v>924</v>
      </c>
      <c r="D54">
        <v>3.52</v>
      </c>
      <c r="E54">
        <v>3.81</v>
      </c>
      <c r="F54" t="s">
        <v>398</v>
      </c>
      <c r="G54" t="s">
        <v>398</v>
      </c>
      <c r="H54">
        <v>43600</v>
      </c>
      <c r="I54">
        <v>36900</v>
      </c>
      <c r="J54">
        <v>0</v>
      </c>
      <c r="K54">
        <f t="shared" si="13"/>
        <v>0</v>
      </c>
      <c r="L54">
        <f t="shared" si="14"/>
        <v>43600</v>
      </c>
      <c r="M54">
        <f>L54*J54</f>
        <v>0</v>
      </c>
      <c r="N54">
        <v>0.125</v>
      </c>
      <c r="O54">
        <v>25.2</v>
      </c>
      <c r="P54">
        <f>J54*L54</f>
        <v>0</v>
      </c>
      <c r="Q54">
        <f>J54*N54</f>
        <v>0</v>
      </c>
      <c r="R54">
        <f>J54*O54</f>
        <v>0</v>
      </c>
    </row>
    <row r="55" spans="2:18" ht="12.75">
      <c r="B55" t="s">
        <v>925</v>
      </c>
      <c r="D55">
        <v>5.28</v>
      </c>
      <c r="E55">
        <v>5.57</v>
      </c>
      <c r="F55" t="s">
        <v>398</v>
      </c>
      <c r="G55" t="s">
        <v>398</v>
      </c>
      <c r="H55">
        <v>45200</v>
      </c>
      <c r="I55">
        <v>38600</v>
      </c>
      <c r="J55">
        <v>0</v>
      </c>
      <c r="K55">
        <f t="shared" si="13"/>
        <v>0</v>
      </c>
      <c r="L55">
        <f t="shared" si="14"/>
        <v>45200</v>
      </c>
      <c r="M55">
        <f>L55*J55</f>
        <v>0</v>
      </c>
      <c r="N55">
        <v>0.217</v>
      </c>
      <c r="O55">
        <v>29.6</v>
      </c>
      <c r="P55">
        <f>J55*L55</f>
        <v>0</v>
      </c>
      <c r="Q55">
        <f>J55*N55</f>
        <v>0</v>
      </c>
      <c r="R55">
        <f>J55*O55</f>
        <v>0</v>
      </c>
    </row>
    <row r="56" spans="2:18" ht="12.75">
      <c r="B56" t="s">
        <v>926</v>
      </c>
      <c r="D56">
        <v>3.52</v>
      </c>
      <c r="E56">
        <v>3.81</v>
      </c>
      <c r="F56" t="s">
        <v>398</v>
      </c>
      <c r="G56" t="s">
        <v>398</v>
      </c>
      <c r="H56">
        <v>43600</v>
      </c>
      <c r="I56">
        <v>36900</v>
      </c>
      <c r="J56">
        <v>0</v>
      </c>
      <c r="K56">
        <f t="shared" si="13"/>
        <v>0</v>
      </c>
      <c r="L56">
        <f t="shared" si="14"/>
        <v>43600</v>
      </c>
      <c r="M56">
        <f>L56*J56</f>
        <v>0</v>
      </c>
      <c r="N56">
        <v>0.125</v>
      </c>
      <c r="O56">
        <v>22</v>
      </c>
      <c r="P56">
        <f>J56*L56</f>
        <v>0</v>
      </c>
      <c r="Q56">
        <f>J56*N56</f>
        <v>0</v>
      </c>
      <c r="R56">
        <f>J56*O56</f>
        <v>0</v>
      </c>
    </row>
    <row r="57" spans="2:18" ht="12.75">
      <c r="B57" t="s">
        <v>927</v>
      </c>
      <c r="D57">
        <v>5.28</v>
      </c>
      <c r="E57">
        <v>5.57</v>
      </c>
      <c r="F57" t="s">
        <v>398</v>
      </c>
      <c r="G57" t="s">
        <v>398</v>
      </c>
      <c r="H57">
        <v>45200</v>
      </c>
      <c r="I57">
        <v>38600</v>
      </c>
      <c r="J57">
        <v>0</v>
      </c>
      <c r="K57">
        <f t="shared" si="13"/>
        <v>0</v>
      </c>
      <c r="L57">
        <f t="shared" si="14"/>
        <v>45200</v>
      </c>
      <c r="M57">
        <f>L57*J57</f>
        <v>0</v>
      </c>
      <c r="N57">
        <v>0.217</v>
      </c>
      <c r="O57">
        <v>29.6</v>
      </c>
      <c r="P57">
        <f>J57*L57</f>
        <v>0</v>
      </c>
      <c r="Q57">
        <f>J57*N57</f>
        <v>0</v>
      </c>
      <c r="R57">
        <f>J57*O57</f>
        <v>0</v>
      </c>
    </row>
    <row r="58" spans="16:18" ht="12.75">
      <c r="P58">
        <f>SUM(P19:P22,P29:P32,P39:P44,P54:P54)</f>
        <v>0</v>
      </c>
      <c r="Q58">
        <f>SUM(Q19:Q22,Q29:Q32,Q39:Q44,Q54:Q54)</f>
        <v>0</v>
      </c>
      <c r="R58">
        <f>SUM(R19:R22,R29:R32,R39:R44,R54:R54)</f>
        <v>0</v>
      </c>
    </row>
    <row r="60" ht="12.75">
      <c r="B60" t="s">
        <v>928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T58"/>
  <sheetViews>
    <sheetView workbookViewId="0" topLeftCell="A1">
      <selection activeCell="B58" sqref="B58"/>
    </sheetView>
  </sheetViews>
  <sheetFormatPr defaultColWidth="9.00390625" defaultRowHeight="12.75"/>
  <cols>
    <col min="2" max="2" width="39.125" style="0" customWidth="1"/>
  </cols>
  <sheetData>
    <row r="3" ht="12.75">
      <c r="B3" t="s">
        <v>929</v>
      </c>
    </row>
    <row r="6" ht="12.75">
      <c r="B6" t="s">
        <v>930</v>
      </c>
    </row>
    <row r="7" spans="2:10" ht="12.75">
      <c r="B7" t="s">
        <v>325</v>
      </c>
      <c r="C7">
        <v>0</v>
      </c>
      <c r="D7" t="s">
        <v>931</v>
      </c>
      <c r="F7">
        <v>0</v>
      </c>
      <c r="H7">
        <f>N58</f>
        <v>0</v>
      </c>
      <c r="I7" t="s">
        <v>328</v>
      </c>
      <c r="J7">
        <f>O58</f>
        <v>0</v>
      </c>
    </row>
    <row r="11" spans="2:12" ht="12.75">
      <c r="B11" t="s">
        <v>329</v>
      </c>
      <c r="C11" t="s">
        <v>331</v>
      </c>
      <c r="E11" t="s">
        <v>932</v>
      </c>
      <c r="F11" t="s">
        <v>933</v>
      </c>
      <c r="G11" t="s">
        <v>335</v>
      </c>
      <c r="H11" t="s">
        <v>600</v>
      </c>
      <c r="I11" t="s">
        <v>854</v>
      </c>
      <c r="J11" t="s">
        <v>855</v>
      </c>
      <c r="K11" t="s">
        <v>340</v>
      </c>
      <c r="L11" t="s">
        <v>341</v>
      </c>
    </row>
    <row r="12" spans="3:4" ht="12.75">
      <c r="C12" t="s">
        <v>934</v>
      </c>
      <c r="D12" t="s">
        <v>935</v>
      </c>
    </row>
    <row r="13" spans="2:11" ht="12.75">
      <c r="B13" t="s">
        <v>936</v>
      </c>
      <c r="K13" t="s">
        <v>937</v>
      </c>
    </row>
    <row r="14" spans="2:15" ht="12.75">
      <c r="B14" t="s">
        <v>938</v>
      </c>
      <c r="C14">
        <v>4.25</v>
      </c>
      <c r="D14">
        <v>4.5</v>
      </c>
      <c r="E14" t="s">
        <v>398</v>
      </c>
      <c r="F14">
        <v>160480</v>
      </c>
      <c r="G14">
        <v>0</v>
      </c>
      <c r="H14">
        <f aca="true" t="shared" si="0" ref="H14:H23">$C$7</f>
        <v>0</v>
      </c>
      <c r="I14">
        <f aca="true" t="shared" si="1" ref="I14:I23">F14*(1-$C$7)</f>
        <v>160480</v>
      </c>
      <c r="J14">
        <f aca="true" t="shared" si="2" ref="J14:J23">I14*G14</f>
        <v>0</v>
      </c>
      <c r="K14">
        <v>0.41</v>
      </c>
      <c r="L14">
        <v>64</v>
      </c>
      <c r="M14">
        <f aca="true" t="shared" si="3" ref="M14:M23">J14</f>
        <v>0</v>
      </c>
      <c r="N14">
        <f aca="true" t="shared" si="4" ref="N14:N23">G14*K14</f>
        <v>0</v>
      </c>
      <c r="O14">
        <f aca="true" t="shared" si="5" ref="O14:O23">G14*L14</f>
        <v>0</v>
      </c>
    </row>
    <row r="15" spans="2:15" ht="12.75">
      <c r="B15" t="s">
        <v>939</v>
      </c>
      <c r="C15">
        <v>6.2</v>
      </c>
      <c r="D15">
        <v>6.55</v>
      </c>
      <c r="E15" t="s">
        <v>398</v>
      </c>
      <c r="F15">
        <v>162720</v>
      </c>
      <c r="G15">
        <v>0</v>
      </c>
      <c r="H15">
        <f t="shared" si="0"/>
        <v>0</v>
      </c>
      <c r="I15">
        <f t="shared" si="1"/>
        <v>162720</v>
      </c>
      <c r="J15">
        <f t="shared" si="2"/>
        <v>0</v>
      </c>
      <c r="K15">
        <v>0.41</v>
      </c>
      <c r="L15">
        <v>64</v>
      </c>
      <c r="M15">
        <f t="shared" si="3"/>
        <v>0</v>
      </c>
      <c r="N15">
        <f t="shared" si="4"/>
        <v>0</v>
      </c>
      <c r="O15">
        <f t="shared" si="5"/>
        <v>0</v>
      </c>
    </row>
    <row r="16" spans="2:15" ht="12.75">
      <c r="B16" t="s">
        <v>940</v>
      </c>
      <c r="C16">
        <v>8.3</v>
      </c>
      <c r="D16">
        <v>8.4</v>
      </c>
      <c r="E16" t="s">
        <v>398</v>
      </c>
      <c r="F16">
        <v>183600</v>
      </c>
      <c r="G16">
        <v>0</v>
      </c>
      <c r="H16">
        <f t="shared" si="0"/>
        <v>0</v>
      </c>
      <c r="I16">
        <f t="shared" si="1"/>
        <v>183600</v>
      </c>
      <c r="J16">
        <f t="shared" si="2"/>
        <v>0</v>
      </c>
      <c r="K16">
        <v>0.59</v>
      </c>
      <c r="L16">
        <v>88</v>
      </c>
      <c r="M16">
        <f t="shared" si="3"/>
        <v>0</v>
      </c>
      <c r="N16">
        <f t="shared" si="4"/>
        <v>0</v>
      </c>
      <c r="O16">
        <f t="shared" si="5"/>
        <v>0</v>
      </c>
    </row>
    <row r="17" spans="2:15" ht="12.75">
      <c r="B17" t="s">
        <v>941</v>
      </c>
      <c r="C17">
        <v>10</v>
      </c>
      <c r="D17">
        <v>10</v>
      </c>
      <c r="E17" t="s">
        <v>398</v>
      </c>
      <c r="F17">
        <v>195200</v>
      </c>
      <c r="G17">
        <v>0</v>
      </c>
      <c r="H17">
        <f t="shared" si="0"/>
        <v>0</v>
      </c>
      <c r="I17">
        <f t="shared" si="1"/>
        <v>195200</v>
      </c>
      <c r="J17">
        <f t="shared" si="2"/>
        <v>0</v>
      </c>
      <c r="K17">
        <v>0.59</v>
      </c>
      <c r="L17">
        <v>88</v>
      </c>
      <c r="M17">
        <f t="shared" si="3"/>
        <v>0</v>
      </c>
      <c r="N17">
        <f t="shared" si="4"/>
        <v>0</v>
      </c>
      <c r="O17">
        <f t="shared" si="5"/>
        <v>0</v>
      </c>
    </row>
    <row r="18" spans="2:15" ht="12.75">
      <c r="B18" t="s">
        <v>942</v>
      </c>
      <c r="C18">
        <v>12.1</v>
      </c>
      <c r="D18">
        <v>12</v>
      </c>
      <c r="E18" t="s">
        <v>398</v>
      </c>
      <c r="F18">
        <v>284480</v>
      </c>
      <c r="G18">
        <v>0</v>
      </c>
      <c r="H18">
        <f t="shared" si="0"/>
        <v>0</v>
      </c>
      <c r="I18">
        <f t="shared" si="1"/>
        <v>284480</v>
      </c>
      <c r="J18">
        <f t="shared" si="2"/>
        <v>0</v>
      </c>
      <c r="K18">
        <v>0.59</v>
      </c>
      <c r="L18">
        <v>110</v>
      </c>
      <c r="M18">
        <f t="shared" si="3"/>
        <v>0</v>
      </c>
      <c r="N18">
        <f t="shared" si="4"/>
        <v>0</v>
      </c>
      <c r="O18">
        <f t="shared" si="5"/>
        <v>0</v>
      </c>
    </row>
    <row r="19" spans="2:15" ht="12.75">
      <c r="B19" t="s">
        <v>943</v>
      </c>
      <c r="C19">
        <v>14.5</v>
      </c>
      <c r="D19">
        <v>13.5</v>
      </c>
      <c r="E19" t="s">
        <v>398</v>
      </c>
      <c r="F19">
        <v>297520</v>
      </c>
      <c r="G19">
        <v>0</v>
      </c>
      <c r="H19">
        <f t="shared" si="0"/>
        <v>0</v>
      </c>
      <c r="I19">
        <f t="shared" si="1"/>
        <v>297520</v>
      </c>
      <c r="J19">
        <f t="shared" si="2"/>
        <v>0</v>
      </c>
      <c r="K19">
        <v>0.59</v>
      </c>
      <c r="L19">
        <v>110</v>
      </c>
      <c r="M19">
        <f t="shared" si="3"/>
        <v>0</v>
      </c>
      <c r="N19">
        <f t="shared" si="4"/>
        <v>0</v>
      </c>
      <c r="O19">
        <f t="shared" si="5"/>
        <v>0</v>
      </c>
    </row>
    <row r="20" spans="2:15" ht="12.75">
      <c r="B20" t="s">
        <v>944</v>
      </c>
      <c r="C20">
        <v>16</v>
      </c>
      <c r="D20">
        <v>14.9</v>
      </c>
      <c r="E20" t="s">
        <v>398</v>
      </c>
      <c r="F20">
        <v>297520</v>
      </c>
      <c r="G20">
        <v>0</v>
      </c>
      <c r="H20">
        <f t="shared" si="0"/>
        <v>0</v>
      </c>
      <c r="I20">
        <f t="shared" si="1"/>
        <v>297520</v>
      </c>
      <c r="J20">
        <f t="shared" si="2"/>
        <v>0</v>
      </c>
      <c r="K20">
        <v>0.59</v>
      </c>
      <c r="L20">
        <v>110</v>
      </c>
      <c r="M20">
        <f t="shared" si="3"/>
        <v>0</v>
      </c>
      <c r="N20">
        <f t="shared" si="4"/>
        <v>0</v>
      </c>
      <c r="O20">
        <f t="shared" si="5"/>
        <v>0</v>
      </c>
    </row>
    <row r="21" spans="2:15" ht="12.75">
      <c r="B21" t="s">
        <v>945</v>
      </c>
      <c r="C21">
        <v>12.1</v>
      </c>
      <c r="D21">
        <v>12</v>
      </c>
      <c r="E21" t="s">
        <v>398</v>
      </c>
      <c r="F21">
        <v>315840</v>
      </c>
      <c r="G21">
        <v>0</v>
      </c>
      <c r="H21">
        <f t="shared" si="0"/>
        <v>0</v>
      </c>
      <c r="I21">
        <f t="shared" si="1"/>
        <v>315840</v>
      </c>
      <c r="J21">
        <f t="shared" si="2"/>
        <v>0</v>
      </c>
      <c r="K21">
        <v>0.59</v>
      </c>
      <c r="L21">
        <v>125</v>
      </c>
      <c r="M21">
        <f t="shared" si="3"/>
        <v>0</v>
      </c>
      <c r="N21">
        <f t="shared" si="4"/>
        <v>0</v>
      </c>
      <c r="O21">
        <f t="shared" si="5"/>
        <v>0</v>
      </c>
    </row>
    <row r="22" spans="2:15" ht="12.75">
      <c r="B22" t="s">
        <v>946</v>
      </c>
      <c r="C22">
        <v>14.5</v>
      </c>
      <c r="D22">
        <v>13.5</v>
      </c>
      <c r="E22" t="s">
        <v>398</v>
      </c>
      <c r="F22">
        <v>321120</v>
      </c>
      <c r="G22">
        <v>0</v>
      </c>
      <c r="H22">
        <f t="shared" si="0"/>
        <v>0</v>
      </c>
      <c r="I22">
        <f t="shared" si="1"/>
        <v>321120</v>
      </c>
      <c r="J22">
        <f t="shared" si="2"/>
        <v>0</v>
      </c>
      <c r="K22">
        <v>0.59</v>
      </c>
      <c r="L22">
        <v>125</v>
      </c>
      <c r="M22">
        <f t="shared" si="3"/>
        <v>0</v>
      </c>
      <c r="N22">
        <f t="shared" si="4"/>
        <v>0</v>
      </c>
      <c r="O22">
        <f t="shared" si="5"/>
        <v>0</v>
      </c>
    </row>
    <row r="23" spans="2:15" ht="12.75">
      <c r="B23" t="s">
        <v>947</v>
      </c>
      <c r="C23">
        <v>16</v>
      </c>
      <c r="D23">
        <v>14.9</v>
      </c>
      <c r="E23" t="s">
        <v>398</v>
      </c>
      <c r="F23">
        <v>321120</v>
      </c>
      <c r="G23">
        <v>0</v>
      </c>
      <c r="H23">
        <f t="shared" si="0"/>
        <v>0</v>
      </c>
      <c r="I23">
        <f t="shared" si="1"/>
        <v>321120</v>
      </c>
      <c r="J23">
        <f t="shared" si="2"/>
        <v>0</v>
      </c>
      <c r="K23">
        <v>0.59</v>
      </c>
      <c r="L23">
        <v>125</v>
      </c>
      <c r="M23">
        <f t="shared" si="3"/>
        <v>0</v>
      </c>
      <c r="N23">
        <f t="shared" si="4"/>
        <v>0</v>
      </c>
      <c r="O23">
        <f t="shared" si="5"/>
        <v>0</v>
      </c>
    </row>
    <row r="24" ht="12.75">
      <c r="B24" t="s">
        <v>948</v>
      </c>
    </row>
    <row r="25" ht="12.75">
      <c r="B25" t="s">
        <v>949</v>
      </c>
    </row>
    <row r="26" spans="2:20" ht="12.75">
      <c r="B26" t="s">
        <v>950</v>
      </c>
      <c r="T26" t="s">
        <v>951</v>
      </c>
    </row>
    <row r="27" spans="2:20" ht="12.75">
      <c r="B27" t="s">
        <v>952</v>
      </c>
      <c r="C27" t="s">
        <v>398</v>
      </c>
      <c r="D27" t="s">
        <v>398</v>
      </c>
      <c r="E27" t="s">
        <v>398</v>
      </c>
      <c r="F27">
        <v>202000</v>
      </c>
      <c r="G27">
        <v>0</v>
      </c>
      <c r="H27">
        <f aca="true" t="shared" si="6" ref="H27:H38">$C$7</f>
        <v>0</v>
      </c>
      <c r="I27">
        <f aca="true" t="shared" si="7" ref="I27:I38">F27*(1-$C$7)</f>
        <v>202000</v>
      </c>
      <c r="J27">
        <f aca="true" t="shared" si="8" ref="J27:J38">I27*G27</f>
        <v>0</v>
      </c>
      <c r="K27">
        <v>0.198</v>
      </c>
      <c r="L27">
        <v>43</v>
      </c>
      <c r="M27">
        <f>J27</f>
        <v>0</v>
      </c>
      <c r="N27">
        <f>G27*K27</f>
        <v>0</v>
      </c>
      <c r="O27">
        <f>G27*L27</f>
        <v>0</v>
      </c>
      <c r="T27" t="s">
        <v>951</v>
      </c>
    </row>
    <row r="28" spans="2:20" ht="12.75">
      <c r="B28" t="s">
        <v>953</v>
      </c>
      <c r="C28" t="s">
        <v>398</v>
      </c>
      <c r="D28" t="s">
        <v>398</v>
      </c>
      <c r="E28" t="s">
        <v>398</v>
      </c>
      <c r="F28">
        <v>204960</v>
      </c>
      <c r="G28">
        <v>0</v>
      </c>
      <c r="H28">
        <f t="shared" si="6"/>
        <v>0</v>
      </c>
      <c r="I28">
        <f t="shared" si="7"/>
        <v>204960</v>
      </c>
      <c r="J28">
        <f t="shared" si="8"/>
        <v>0</v>
      </c>
      <c r="K28">
        <v>0.198</v>
      </c>
      <c r="L28">
        <v>43</v>
      </c>
      <c r="M28">
        <f aca="true" t="shared" si="9" ref="M28:M38">J28</f>
        <v>0</v>
      </c>
      <c r="N28">
        <f aca="true" t="shared" si="10" ref="N28:N38">G28*K28</f>
        <v>0</v>
      </c>
      <c r="O28">
        <f aca="true" t="shared" si="11" ref="O28:O38">G28*L28</f>
        <v>0</v>
      </c>
      <c r="T28" t="s">
        <v>951</v>
      </c>
    </row>
    <row r="29" spans="2:20" ht="12.75">
      <c r="B29" t="s">
        <v>954</v>
      </c>
      <c r="C29" t="s">
        <v>398</v>
      </c>
      <c r="D29" t="s">
        <v>398</v>
      </c>
      <c r="E29" t="s">
        <v>398</v>
      </c>
      <c r="F29">
        <v>210240</v>
      </c>
      <c r="G29">
        <v>0</v>
      </c>
      <c r="H29">
        <f t="shared" si="6"/>
        <v>0</v>
      </c>
      <c r="I29">
        <f t="shared" si="7"/>
        <v>210240</v>
      </c>
      <c r="J29">
        <f t="shared" si="8"/>
        <v>0</v>
      </c>
      <c r="K29">
        <v>0.198</v>
      </c>
      <c r="L29">
        <v>45</v>
      </c>
      <c r="M29">
        <f t="shared" si="9"/>
        <v>0</v>
      </c>
      <c r="N29">
        <f t="shared" si="10"/>
        <v>0</v>
      </c>
      <c r="O29">
        <f t="shared" si="11"/>
        <v>0</v>
      </c>
      <c r="T29" t="s">
        <v>951</v>
      </c>
    </row>
    <row r="30" spans="2:20" ht="12.75">
      <c r="B30" t="s">
        <v>955</v>
      </c>
      <c r="C30" t="s">
        <v>398</v>
      </c>
      <c r="D30" t="s">
        <v>398</v>
      </c>
      <c r="E30">
        <v>3</v>
      </c>
      <c r="F30">
        <v>239680</v>
      </c>
      <c r="G30">
        <v>0</v>
      </c>
      <c r="H30">
        <f t="shared" si="6"/>
        <v>0</v>
      </c>
      <c r="I30">
        <f t="shared" si="7"/>
        <v>239680</v>
      </c>
      <c r="J30">
        <f t="shared" si="8"/>
        <v>0</v>
      </c>
      <c r="K30">
        <v>0.198</v>
      </c>
      <c r="L30">
        <v>43</v>
      </c>
      <c r="M30">
        <f t="shared" si="9"/>
        <v>0</v>
      </c>
      <c r="N30">
        <f t="shared" si="10"/>
        <v>0</v>
      </c>
      <c r="O30">
        <f t="shared" si="11"/>
        <v>0</v>
      </c>
      <c r="T30" t="s">
        <v>951</v>
      </c>
    </row>
    <row r="31" spans="2:20" ht="12.75">
      <c r="B31" t="s">
        <v>956</v>
      </c>
      <c r="C31" t="s">
        <v>398</v>
      </c>
      <c r="D31" t="s">
        <v>398</v>
      </c>
      <c r="E31">
        <v>3</v>
      </c>
      <c r="F31">
        <v>242720</v>
      </c>
      <c r="G31">
        <v>0</v>
      </c>
      <c r="H31">
        <f t="shared" si="6"/>
        <v>0</v>
      </c>
      <c r="I31">
        <f t="shared" si="7"/>
        <v>242720</v>
      </c>
      <c r="J31">
        <f t="shared" si="8"/>
        <v>0</v>
      </c>
      <c r="K31">
        <v>0.198</v>
      </c>
      <c r="L31">
        <v>43</v>
      </c>
      <c r="M31">
        <f t="shared" si="9"/>
        <v>0</v>
      </c>
      <c r="N31">
        <f t="shared" si="10"/>
        <v>0</v>
      </c>
      <c r="O31">
        <f t="shared" si="11"/>
        <v>0</v>
      </c>
      <c r="T31" t="s">
        <v>951</v>
      </c>
    </row>
    <row r="32" spans="2:20" ht="12.75">
      <c r="B32" t="s">
        <v>957</v>
      </c>
      <c r="C32" t="s">
        <v>398</v>
      </c>
      <c r="D32" t="s">
        <v>398</v>
      </c>
      <c r="E32">
        <v>3</v>
      </c>
      <c r="F32">
        <v>248000</v>
      </c>
      <c r="G32">
        <v>0</v>
      </c>
      <c r="H32">
        <f t="shared" si="6"/>
        <v>0</v>
      </c>
      <c r="I32">
        <f t="shared" si="7"/>
        <v>248000</v>
      </c>
      <c r="J32">
        <f t="shared" si="8"/>
        <v>0</v>
      </c>
      <c r="K32">
        <v>0.198</v>
      </c>
      <c r="L32">
        <v>45</v>
      </c>
      <c r="M32">
        <f t="shared" si="9"/>
        <v>0</v>
      </c>
      <c r="N32">
        <f t="shared" si="10"/>
        <v>0</v>
      </c>
      <c r="O32">
        <f t="shared" si="11"/>
        <v>0</v>
      </c>
      <c r="T32" t="s">
        <v>951</v>
      </c>
    </row>
    <row r="33" spans="2:20" ht="12.75">
      <c r="B33" t="s">
        <v>958</v>
      </c>
      <c r="C33" t="s">
        <v>398</v>
      </c>
      <c r="D33" t="s">
        <v>398</v>
      </c>
      <c r="E33">
        <v>9</v>
      </c>
      <c r="F33">
        <v>254800</v>
      </c>
      <c r="G33">
        <v>0</v>
      </c>
      <c r="H33">
        <f t="shared" si="6"/>
        <v>0</v>
      </c>
      <c r="I33">
        <f t="shared" si="7"/>
        <v>254800</v>
      </c>
      <c r="J33">
        <f t="shared" si="8"/>
        <v>0</v>
      </c>
      <c r="K33">
        <v>0.198</v>
      </c>
      <c r="L33">
        <v>43</v>
      </c>
      <c r="M33">
        <f t="shared" si="9"/>
        <v>0</v>
      </c>
      <c r="N33">
        <f t="shared" si="10"/>
        <v>0</v>
      </c>
      <c r="O33">
        <f t="shared" si="11"/>
        <v>0</v>
      </c>
      <c r="T33" t="s">
        <v>951</v>
      </c>
    </row>
    <row r="34" spans="2:20" ht="12.75">
      <c r="B34" t="s">
        <v>959</v>
      </c>
      <c r="C34" t="s">
        <v>398</v>
      </c>
      <c r="D34" t="s">
        <v>398</v>
      </c>
      <c r="E34">
        <v>9</v>
      </c>
      <c r="F34">
        <v>257760</v>
      </c>
      <c r="G34">
        <v>0</v>
      </c>
      <c r="H34">
        <f t="shared" si="6"/>
        <v>0</v>
      </c>
      <c r="I34">
        <f t="shared" si="7"/>
        <v>257760</v>
      </c>
      <c r="J34">
        <f t="shared" si="8"/>
        <v>0</v>
      </c>
      <c r="K34">
        <v>0.198</v>
      </c>
      <c r="L34">
        <v>43</v>
      </c>
      <c r="M34">
        <f t="shared" si="9"/>
        <v>0</v>
      </c>
      <c r="N34">
        <f t="shared" si="10"/>
        <v>0</v>
      </c>
      <c r="O34">
        <f t="shared" si="11"/>
        <v>0</v>
      </c>
      <c r="T34" t="s">
        <v>951</v>
      </c>
    </row>
    <row r="35" spans="2:20" ht="12.75">
      <c r="B35" t="s">
        <v>960</v>
      </c>
      <c r="C35" t="s">
        <v>398</v>
      </c>
      <c r="D35" t="s">
        <v>398</v>
      </c>
      <c r="E35">
        <v>9</v>
      </c>
      <c r="F35">
        <v>263040</v>
      </c>
      <c r="G35">
        <v>0</v>
      </c>
      <c r="H35">
        <f t="shared" si="6"/>
        <v>0</v>
      </c>
      <c r="I35">
        <f t="shared" si="7"/>
        <v>263040</v>
      </c>
      <c r="J35">
        <f t="shared" si="8"/>
        <v>0</v>
      </c>
      <c r="K35">
        <v>0.198</v>
      </c>
      <c r="L35">
        <v>45</v>
      </c>
      <c r="M35">
        <f t="shared" si="9"/>
        <v>0</v>
      </c>
      <c r="N35">
        <f t="shared" si="10"/>
        <v>0</v>
      </c>
      <c r="O35">
        <f t="shared" si="11"/>
        <v>0</v>
      </c>
      <c r="T35" t="s">
        <v>951</v>
      </c>
    </row>
    <row r="36" spans="2:20" ht="12.75">
      <c r="B36" t="s">
        <v>961</v>
      </c>
      <c r="C36" t="s">
        <v>398</v>
      </c>
      <c r="D36" t="s">
        <v>398</v>
      </c>
      <c r="E36">
        <v>3</v>
      </c>
      <c r="F36">
        <v>501200</v>
      </c>
      <c r="G36">
        <v>0</v>
      </c>
      <c r="H36">
        <f t="shared" si="6"/>
        <v>0</v>
      </c>
      <c r="I36">
        <f t="shared" si="7"/>
        <v>501200</v>
      </c>
      <c r="J36">
        <f t="shared" si="8"/>
        <v>0</v>
      </c>
      <c r="K36">
        <v>1.02</v>
      </c>
      <c r="L36">
        <v>161</v>
      </c>
      <c r="M36">
        <f t="shared" si="9"/>
        <v>0</v>
      </c>
      <c r="N36">
        <f t="shared" si="10"/>
        <v>0</v>
      </c>
      <c r="O36">
        <f t="shared" si="11"/>
        <v>0</v>
      </c>
      <c r="T36" t="s">
        <v>951</v>
      </c>
    </row>
    <row r="37" spans="2:20" ht="12.75">
      <c r="B37" t="s">
        <v>962</v>
      </c>
      <c r="C37" t="s">
        <v>398</v>
      </c>
      <c r="D37" t="s">
        <v>398</v>
      </c>
      <c r="E37">
        <v>3</v>
      </c>
      <c r="F37">
        <v>581680</v>
      </c>
      <c r="G37">
        <v>0</v>
      </c>
      <c r="H37">
        <f t="shared" si="6"/>
        <v>0</v>
      </c>
      <c r="I37">
        <f t="shared" si="7"/>
        <v>581680</v>
      </c>
      <c r="J37">
        <f t="shared" si="8"/>
        <v>0</v>
      </c>
      <c r="K37">
        <v>1.02</v>
      </c>
      <c r="L37">
        <v>178</v>
      </c>
      <c r="M37">
        <f t="shared" si="9"/>
        <v>0</v>
      </c>
      <c r="N37">
        <f t="shared" si="10"/>
        <v>0</v>
      </c>
      <c r="O37">
        <f t="shared" si="11"/>
        <v>0</v>
      </c>
      <c r="T37" t="s">
        <v>951</v>
      </c>
    </row>
    <row r="38" spans="2:20" ht="12.75">
      <c r="B38" t="s">
        <v>963</v>
      </c>
      <c r="C38" t="s">
        <v>398</v>
      </c>
      <c r="D38" t="s">
        <v>398</v>
      </c>
      <c r="E38">
        <v>3</v>
      </c>
      <c r="F38">
        <v>601520</v>
      </c>
      <c r="G38">
        <v>0</v>
      </c>
      <c r="H38">
        <f t="shared" si="6"/>
        <v>0</v>
      </c>
      <c r="I38">
        <f t="shared" si="7"/>
        <v>601520</v>
      </c>
      <c r="J38">
        <f t="shared" si="8"/>
        <v>0</v>
      </c>
      <c r="K38">
        <v>1.02</v>
      </c>
      <c r="L38">
        <v>180</v>
      </c>
      <c r="M38">
        <f t="shared" si="9"/>
        <v>0</v>
      </c>
      <c r="N38">
        <f t="shared" si="10"/>
        <v>0</v>
      </c>
      <c r="O38">
        <f t="shared" si="11"/>
        <v>0</v>
      </c>
      <c r="T38" t="s">
        <v>951</v>
      </c>
    </row>
    <row r="39" ht="12.75">
      <c r="T39" t="s">
        <v>951</v>
      </c>
    </row>
    <row r="40" spans="2:20" ht="12.75">
      <c r="B40" t="s">
        <v>964</v>
      </c>
      <c r="K40" t="s">
        <v>937</v>
      </c>
      <c r="T40" t="s">
        <v>951</v>
      </c>
    </row>
    <row r="41" spans="2:20" ht="12.75">
      <c r="B41" t="s">
        <v>965</v>
      </c>
      <c r="C41">
        <v>4.2</v>
      </c>
      <c r="D41">
        <v>4.5</v>
      </c>
      <c r="E41" t="s">
        <v>966</v>
      </c>
      <c r="F41">
        <v>345040</v>
      </c>
      <c r="G41">
        <v>0</v>
      </c>
      <c r="H41">
        <f aca="true" t="shared" si="12" ref="H41:H54">$C$7</f>
        <v>0</v>
      </c>
      <c r="I41">
        <f aca="true" t="shared" si="13" ref="I41:I54">F41*(1-$C$7)</f>
        <v>345040</v>
      </c>
      <c r="J41">
        <f>I41*G41</f>
        <v>0</v>
      </c>
      <c r="K41">
        <v>0.617</v>
      </c>
      <c r="L41">
        <v>121</v>
      </c>
      <c r="M41">
        <f>J41</f>
        <v>0</v>
      </c>
      <c r="N41">
        <f>G41*K41</f>
        <v>0</v>
      </c>
      <c r="O41">
        <f>G41*L41</f>
        <v>0</v>
      </c>
      <c r="T41" t="s">
        <v>951</v>
      </c>
    </row>
    <row r="42" spans="2:20" ht="12.75">
      <c r="B42" t="s">
        <v>967</v>
      </c>
      <c r="C42">
        <v>6.35</v>
      </c>
      <c r="D42">
        <v>6.5</v>
      </c>
      <c r="E42" t="s">
        <v>966</v>
      </c>
      <c r="F42">
        <v>353600</v>
      </c>
      <c r="G42">
        <v>0</v>
      </c>
      <c r="H42">
        <f t="shared" si="12"/>
        <v>0</v>
      </c>
      <c r="I42">
        <f t="shared" si="13"/>
        <v>353600</v>
      </c>
      <c r="J42">
        <f aca="true" t="shared" si="14" ref="J42:J54">I42*G42</f>
        <v>0</v>
      </c>
      <c r="K42">
        <v>0.617</v>
      </c>
      <c r="L42">
        <v>121</v>
      </c>
      <c r="M42">
        <f aca="true" t="shared" si="15" ref="M42:M54">J42</f>
        <v>0</v>
      </c>
      <c r="N42">
        <f aca="true" t="shared" si="16" ref="N42:N54">G42*K42</f>
        <v>0</v>
      </c>
      <c r="O42">
        <f aca="true" t="shared" si="17" ref="O42:O54">G42*L42</f>
        <v>0</v>
      </c>
      <c r="T42" t="s">
        <v>951</v>
      </c>
    </row>
    <row r="43" spans="2:20" ht="12.75">
      <c r="B43" t="s">
        <v>968</v>
      </c>
      <c r="C43">
        <v>8.4</v>
      </c>
      <c r="D43">
        <v>8.3</v>
      </c>
      <c r="E43" t="s">
        <v>966</v>
      </c>
      <c r="F43">
        <v>378000</v>
      </c>
      <c r="G43">
        <v>0</v>
      </c>
      <c r="H43">
        <f t="shared" si="12"/>
        <v>0</v>
      </c>
      <c r="I43">
        <f t="shared" si="13"/>
        <v>378000</v>
      </c>
      <c r="J43">
        <f t="shared" si="14"/>
        <v>0</v>
      </c>
      <c r="K43">
        <v>0.9188</v>
      </c>
      <c r="L43">
        <v>148</v>
      </c>
      <c r="M43">
        <f t="shared" si="15"/>
        <v>0</v>
      </c>
      <c r="N43">
        <f t="shared" si="16"/>
        <v>0</v>
      </c>
      <c r="O43">
        <f t="shared" si="17"/>
        <v>0</v>
      </c>
      <c r="T43" t="s">
        <v>951</v>
      </c>
    </row>
    <row r="44" spans="2:20" ht="12.75">
      <c r="B44" t="s">
        <v>969</v>
      </c>
      <c r="C44">
        <v>10</v>
      </c>
      <c r="D44">
        <v>9.9</v>
      </c>
      <c r="E44" t="s">
        <v>970</v>
      </c>
      <c r="F44">
        <v>391600</v>
      </c>
      <c r="G44">
        <v>0</v>
      </c>
      <c r="H44">
        <f t="shared" si="12"/>
        <v>0</v>
      </c>
      <c r="I44">
        <f t="shared" si="13"/>
        <v>391600</v>
      </c>
      <c r="J44">
        <f t="shared" si="14"/>
        <v>0</v>
      </c>
      <c r="K44">
        <v>0.9188</v>
      </c>
      <c r="L44">
        <v>148</v>
      </c>
      <c r="M44">
        <f t="shared" si="15"/>
        <v>0</v>
      </c>
      <c r="N44">
        <f t="shared" si="16"/>
        <v>0</v>
      </c>
      <c r="O44">
        <f t="shared" si="17"/>
        <v>0</v>
      </c>
      <c r="T44" t="s">
        <v>951</v>
      </c>
    </row>
    <row r="45" spans="2:20" ht="12.75">
      <c r="B45" t="s">
        <v>971</v>
      </c>
      <c r="C45">
        <v>12.1</v>
      </c>
      <c r="D45">
        <v>12</v>
      </c>
      <c r="E45" t="s">
        <v>966</v>
      </c>
      <c r="F45">
        <v>507760</v>
      </c>
      <c r="G45">
        <v>0</v>
      </c>
      <c r="H45">
        <f t="shared" si="12"/>
        <v>0</v>
      </c>
      <c r="I45">
        <f t="shared" si="13"/>
        <v>507760</v>
      </c>
      <c r="J45">
        <f t="shared" si="14"/>
        <v>0</v>
      </c>
      <c r="K45">
        <v>0.9188</v>
      </c>
      <c r="L45">
        <v>170</v>
      </c>
      <c r="M45">
        <f t="shared" si="15"/>
        <v>0</v>
      </c>
      <c r="N45">
        <f t="shared" si="16"/>
        <v>0</v>
      </c>
      <c r="O45">
        <f t="shared" si="17"/>
        <v>0</v>
      </c>
      <c r="T45" t="s">
        <v>951</v>
      </c>
    </row>
    <row r="46" spans="2:20" ht="12.75">
      <c r="B46" t="s">
        <v>972</v>
      </c>
      <c r="C46">
        <v>14.5</v>
      </c>
      <c r="D46">
        <v>13.5</v>
      </c>
      <c r="E46" t="s">
        <v>966</v>
      </c>
      <c r="F46">
        <v>514240</v>
      </c>
      <c r="G46">
        <v>0</v>
      </c>
      <c r="H46">
        <f t="shared" si="12"/>
        <v>0</v>
      </c>
      <c r="I46">
        <f t="shared" si="13"/>
        <v>514240</v>
      </c>
      <c r="J46">
        <f t="shared" si="14"/>
        <v>0</v>
      </c>
      <c r="K46">
        <v>0.9188</v>
      </c>
      <c r="L46">
        <v>170</v>
      </c>
      <c r="M46">
        <f t="shared" si="15"/>
        <v>0</v>
      </c>
      <c r="N46">
        <f t="shared" si="16"/>
        <v>0</v>
      </c>
      <c r="O46">
        <f t="shared" si="17"/>
        <v>0</v>
      </c>
      <c r="T46" t="s">
        <v>951</v>
      </c>
    </row>
    <row r="47" spans="2:20" ht="12.75">
      <c r="B47" t="s">
        <v>973</v>
      </c>
      <c r="C47">
        <v>15.9</v>
      </c>
      <c r="D47">
        <v>14.9</v>
      </c>
      <c r="E47" t="s">
        <v>966</v>
      </c>
      <c r="F47">
        <v>522560</v>
      </c>
      <c r="G47">
        <v>0</v>
      </c>
      <c r="H47">
        <f t="shared" si="12"/>
        <v>0</v>
      </c>
      <c r="I47">
        <f t="shared" si="13"/>
        <v>522560</v>
      </c>
      <c r="J47">
        <f t="shared" si="14"/>
        <v>0</v>
      </c>
      <c r="K47">
        <v>0.9188</v>
      </c>
      <c r="L47">
        <v>170</v>
      </c>
      <c r="M47">
        <f t="shared" si="15"/>
        <v>0</v>
      </c>
      <c r="N47">
        <f t="shared" si="16"/>
        <v>0</v>
      </c>
      <c r="O47">
        <f t="shared" si="17"/>
        <v>0</v>
      </c>
      <c r="T47" t="s">
        <v>951</v>
      </c>
    </row>
    <row r="48" spans="2:20" ht="12.75">
      <c r="B48" t="s">
        <v>974</v>
      </c>
      <c r="C48">
        <v>12.1</v>
      </c>
      <c r="D48">
        <v>12</v>
      </c>
      <c r="E48" t="s">
        <v>975</v>
      </c>
      <c r="F48">
        <v>527120</v>
      </c>
      <c r="G48">
        <v>0</v>
      </c>
      <c r="H48">
        <f t="shared" si="12"/>
        <v>0</v>
      </c>
      <c r="I48">
        <f t="shared" si="13"/>
        <v>527120</v>
      </c>
      <c r="J48">
        <f t="shared" si="14"/>
        <v>0</v>
      </c>
      <c r="K48">
        <v>0.9188</v>
      </c>
      <c r="L48">
        <v>188</v>
      </c>
      <c r="M48">
        <f t="shared" si="15"/>
        <v>0</v>
      </c>
      <c r="N48">
        <f t="shared" si="16"/>
        <v>0</v>
      </c>
      <c r="O48">
        <f t="shared" si="17"/>
        <v>0</v>
      </c>
      <c r="T48" t="s">
        <v>951</v>
      </c>
    </row>
    <row r="49" spans="2:20" ht="12.75">
      <c r="B49" t="s">
        <v>976</v>
      </c>
      <c r="C49">
        <v>14.5</v>
      </c>
      <c r="D49">
        <v>13.5</v>
      </c>
      <c r="E49" t="s">
        <v>975</v>
      </c>
      <c r="F49">
        <v>538880</v>
      </c>
      <c r="G49">
        <v>0</v>
      </c>
      <c r="H49">
        <f t="shared" si="12"/>
        <v>0</v>
      </c>
      <c r="I49">
        <f t="shared" si="13"/>
        <v>538880</v>
      </c>
      <c r="J49">
        <f t="shared" si="14"/>
        <v>0</v>
      </c>
      <c r="K49">
        <v>0.9188</v>
      </c>
      <c r="L49">
        <v>188</v>
      </c>
      <c r="M49">
        <f t="shared" si="15"/>
        <v>0</v>
      </c>
      <c r="N49">
        <f t="shared" si="16"/>
        <v>0</v>
      </c>
      <c r="O49">
        <f t="shared" si="17"/>
        <v>0</v>
      </c>
      <c r="T49" t="s">
        <v>951</v>
      </c>
    </row>
    <row r="50" spans="2:20" ht="12.75">
      <c r="B50" t="s">
        <v>977</v>
      </c>
      <c r="C50">
        <v>15.9</v>
      </c>
      <c r="D50">
        <v>14.9</v>
      </c>
      <c r="E50" t="s">
        <v>975</v>
      </c>
      <c r="F50">
        <v>555280</v>
      </c>
      <c r="G50">
        <v>0</v>
      </c>
      <c r="H50">
        <f t="shared" si="12"/>
        <v>0</v>
      </c>
      <c r="I50">
        <f t="shared" si="13"/>
        <v>555280</v>
      </c>
      <c r="J50">
        <f t="shared" si="14"/>
        <v>0</v>
      </c>
      <c r="K50">
        <v>0.9188</v>
      </c>
      <c r="L50">
        <v>188</v>
      </c>
      <c r="M50">
        <f t="shared" si="15"/>
        <v>0</v>
      </c>
      <c r="N50">
        <f t="shared" si="16"/>
        <v>0</v>
      </c>
      <c r="O50">
        <f t="shared" si="17"/>
        <v>0</v>
      </c>
      <c r="T50" t="s">
        <v>951</v>
      </c>
    </row>
    <row r="51" spans="2:20" ht="12.75">
      <c r="B51" t="s">
        <v>978</v>
      </c>
      <c r="C51">
        <v>18</v>
      </c>
      <c r="D51">
        <v>18.5</v>
      </c>
      <c r="E51" t="s">
        <v>398</v>
      </c>
      <c r="F51">
        <v>727520</v>
      </c>
      <c r="G51">
        <v>0</v>
      </c>
      <c r="H51">
        <f t="shared" si="12"/>
        <v>0</v>
      </c>
      <c r="I51">
        <f t="shared" si="13"/>
        <v>727520</v>
      </c>
      <c r="J51">
        <f t="shared" si="14"/>
        <v>0</v>
      </c>
      <c r="K51">
        <v>1.1959</v>
      </c>
      <c r="L51">
        <v>206</v>
      </c>
      <c r="M51">
        <f t="shared" si="15"/>
        <v>0</v>
      </c>
      <c r="N51">
        <f t="shared" si="16"/>
        <v>0</v>
      </c>
      <c r="O51">
        <f t="shared" si="17"/>
        <v>0</v>
      </c>
      <c r="T51" t="s">
        <v>951</v>
      </c>
    </row>
    <row r="52" spans="2:20" ht="12.75">
      <c r="B52" t="s">
        <v>979</v>
      </c>
      <c r="C52">
        <v>22</v>
      </c>
      <c r="D52">
        <v>23</v>
      </c>
      <c r="E52" t="s">
        <v>398</v>
      </c>
      <c r="F52">
        <v>746880</v>
      </c>
      <c r="G52">
        <v>0</v>
      </c>
      <c r="H52">
        <f t="shared" si="12"/>
        <v>0</v>
      </c>
      <c r="I52">
        <f t="shared" si="13"/>
        <v>746880</v>
      </c>
      <c r="J52">
        <f t="shared" si="14"/>
        <v>0</v>
      </c>
      <c r="K52">
        <v>1.1959</v>
      </c>
      <c r="L52">
        <v>206</v>
      </c>
      <c r="M52">
        <f t="shared" si="15"/>
        <v>0</v>
      </c>
      <c r="N52">
        <f t="shared" si="16"/>
        <v>0</v>
      </c>
      <c r="O52">
        <f t="shared" si="17"/>
        <v>0</v>
      </c>
      <c r="T52" t="s">
        <v>951</v>
      </c>
    </row>
    <row r="53" spans="2:20" ht="12.75">
      <c r="B53" t="s">
        <v>980</v>
      </c>
      <c r="C53">
        <v>26</v>
      </c>
      <c r="D53">
        <v>27</v>
      </c>
      <c r="E53" t="s">
        <v>398</v>
      </c>
      <c r="F53">
        <v>759680</v>
      </c>
      <c r="G53">
        <v>0</v>
      </c>
      <c r="H53">
        <f t="shared" si="12"/>
        <v>0</v>
      </c>
      <c r="I53">
        <f t="shared" si="13"/>
        <v>759680</v>
      </c>
      <c r="J53">
        <f t="shared" si="14"/>
        <v>0</v>
      </c>
      <c r="K53">
        <v>1.1959</v>
      </c>
      <c r="L53">
        <v>206</v>
      </c>
      <c r="M53">
        <f t="shared" si="15"/>
        <v>0</v>
      </c>
      <c r="N53">
        <f t="shared" si="16"/>
        <v>0</v>
      </c>
      <c r="O53">
        <f t="shared" si="17"/>
        <v>0</v>
      </c>
      <c r="T53" t="s">
        <v>951</v>
      </c>
    </row>
    <row r="54" spans="2:20" ht="12.75">
      <c r="B54" t="s">
        <v>981</v>
      </c>
      <c r="C54">
        <v>30.1</v>
      </c>
      <c r="D54">
        <v>31</v>
      </c>
      <c r="E54" t="s">
        <v>398</v>
      </c>
      <c r="F54">
        <v>772240</v>
      </c>
      <c r="G54">
        <v>0</v>
      </c>
      <c r="H54">
        <f t="shared" si="12"/>
        <v>0</v>
      </c>
      <c r="I54">
        <f t="shared" si="13"/>
        <v>772240</v>
      </c>
      <c r="J54">
        <f t="shared" si="14"/>
        <v>0</v>
      </c>
      <c r="K54">
        <v>1.1959</v>
      </c>
      <c r="L54">
        <v>206</v>
      </c>
      <c r="M54">
        <f t="shared" si="15"/>
        <v>0</v>
      </c>
      <c r="N54">
        <f t="shared" si="16"/>
        <v>0</v>
      </c>
      <c r="O54">
        <f t="shared" si="17"/>
        <v>0</v>
      </c>
      <c r="T54" t="s">
        <v>951</v>
      </c>
    </row>
    <row r="55" spans="2:20" ht="12.75">
      <c r="B55" t="s">
        <v>948</v>
      </c>
      <c r="T55" t="s">
        <v>951</v>
      </c>
    </row>
    <row r="56" ht="12.75">
      <c r="B56" t="s">
        <v>949</v>
      </c>
    </row>
    <row r="58" spans="13:15" ht="12.75">
      <c r="M58">
        <f>SUM(M14:M57)</f>
        <v>0</v>
      </c>
      <c r="N58">
        <f>SUM(N14:N57)</f>
        <v>0</v>
      </c>
      <c r="O58">
        <f>SUM(O14:O57)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7:X221"/>
  <sheetViews>
    <sheetView workbookViewId="0" topLeftCell="A1">
      <selection activeCell="B223" sqref="B223"/>
    </sheetView>
  </sheetViews>
  <sheetFormatPr defaultColWidth="9.00390625" defaultRowHeight="12.75"/>
  <cols>
    <col min="3" max="3" width="23.00390625" style="0" customWidth="1"/>
  </cols>
  <sheetData>
    <row r="7" ht="12.75">
      <c r="B7" t="s">
        <v>929</v>
      </c>
    </row>
    <row r="9" ht="12.75">
      <c r="B9" t="s">
        <v>982</v>
      </c>
    </row>
    <row r="11" spans="2:14" ht="12.75">
      <c r="B11" t="s">
        <v>325</v>
      </c>
      <c r="C11">
        <v>0</v>
      </c>
      <c r="H11" t="s">
        <v>327</v>
      </c>
      <c r="K11">
        <f>Q221</f>
        <v>0</v>
      </c>
      <c r="L11" t="s">
        <v>328</v>
      </c>
      <c r="N11">
        <f>R221</f>
        <v>0</v>
      </c>
    </row>
    <row r="12" spans="2:3" ht="12.75">
      <c r="B12" t="s">
        <v>326</v>
      </c>
      <c r="C12">
        <f>P221</f>
        <v>0</v>
      </c>
    </row>
    <row r="15" spans="2:15" ht="12.75">
      <c r="B15" t="s">
        <v>329</v>
      </c>
      <c r="D15" t="s">
        <v>331</v>
      </c>
      <c r="F15" t="s">
        <v>332</v>
      </c>
      <c r="H15" t="s">
        <v>933</v>
      </c>
      <c r="I15" t="s">
        <v>983</v>
      </c>
      <c r="J15" t="s">
        <v>335</v>
      </c>
      <c r="K15" t="s">
        <v>600</v>
      </c>
      <c r="L15" t="s">
        <v>854</v>
      </c>
      <c r="M15" t="s">
        <v>855</v>
      </c>
      <c r="N15" t="s">
        <v>340</v>
      </c>
      <c r="O15" t="s">
        <v>341</v>
      </c>
    </row>
    <row r="16" spans="4:7" ht="12.75">
      <c r="D16" t="s">
        <v>343</v>
      </c>
      <c r="E16" t="s">
        <v>344</v>
      </c>
      <c r="F16" t="s">
        <v>984</v>
      </c>
      <c r="G16" t="s">
        <v>985</v>
      </c>
    </row>
    <row r="17" ht="12.75">
      <c r="B17" t="s">
        <v>986</v>
      </c>
    </row>
    <row r="18" ht="12.75">
      <c r="B18" t="s">
        <v>987</v>
      </c>
    </row>
    <row r="19" ht="12.75">
      <c r="B19" t="s">
        <v>988</v>
      </c>
    </row>
    <row r="20" spans="2:18" ht="12.75">
      <c r="B20" t="s">
        <v>989</v>
      </c>
      <c r="D20">
        <v>12.5</v>
      </c>
      <c r="E20">
        <v>14</v>
      </c>
      <c r="F20" t="s">
        <v>990</v>
      </c>
      <c r="G20" t="s">
        <v>991</v>
      </c>
      <c r="H20">
        <v>220560</v>
      </c>
      <c r="J20">
        <v>0</v>
      </c>
      <c r="K20">
        <f>$C$11</f>
        <v>0</v>
      </c>
      <c r="L20">
        <f>SUM(H20-(H20*K20))</f>
        <v>220560</v>
      </c>
      <c r="M20">
        <f>L20*J20</f>
        <v>0</v>
      </c>
      <c r="N20">
        <v>0.652</v>
      </c>
      <c r="O20">
        <v>105</v>
      </c>
      <c r="P20">
        <f>J20*L20</f>
        <v>0</v>
      </c>
      <c r="Q20">
        <f>J20*N20</f>
        <v>0</v>
      </c>
      <c r="R20">
        <f>J20*O20</f>
        <v>0</v>
      </c>
    </row>
    <row r="21" spans="2:18" ht="12.75">
      <c r="B21" t="s">
        <v>992</v>
      </c>
      <c r="D21">
        <v>14</v>
      </c>
      <c r="E21">
        <v>16</v>
      </c>
      <c r="H21">
        <v>227040</v>
      </c>
      <c r="J21">
        <v>0</v>
      </c>
      <c r="K21">
        <f>$C$11</f>
        <v>0</v>
      </c>
      <c r="L21">
        <f>SUM(H21-(H21*K21))</f>
        <v>227040</v>
      </c>
      <c r="M21">
        <f>L21*J21</f>
        <v>0</v>
      </c>
      <c r="N21">
        <v>0.652</v>
      </c>
      <c r="O21">
        <v>109</v>
      </c>
      <c r="P21">
        <f>J21*L21</f>
        <v>0</v>
      </c>
      <c r="Q21">
        <f>J21*N21</f>
        <v>0</v>
      </c>
      <c r="R21">
        <f>J21*O21</f>
        <v>0</v>
      </c>
    </row>
    <row r="22" spans="2:15" ht="12.75">
      <c r="B22" t="s">
        <v>993</v>
      </c>
      <c r="D22">
        <v>16</v>
      </c>
      <c r="E22">
        <v>17.5</v>
      </c>
      <c r="H22">
        <v>246240</v>
      </c>
      <c r="J22">
        <v>0</v>
      </c>
      <c r="K22">
        <f>$C$11</f>
        <v>0</v>
      </c>
      <c r="L22">
        <f>SUM(H22-(H22*K22))</f>
        <v>246240</v>
      </c>
      <c r="M22">
        <f>L22*J22</f>
        <v>0</v>
      </c>
      <c r="N22">
        <v>0.652</v>
      </c>
      <c r="O22">
        <v>110</v>
      </c>
    </row>
    <row r="25" ht="12.75">
      <c r="B25" t="s">
        <v>994</v>
      </c>
    </row>
    <row r="26" ht="12.75">
      <c r="B26" t="s">
        <v>995</v>
      </c>
    </row>
    <row r="27" spans="2:15" ht="12.75">
      <c r="B27" t="s">
        <v>996</v>
      </c>
      <c r="D27">
        <v>8</v>
      </c>
      <c r="E27">
        <v>9</v>
      </c>
      <c r="F27" t="s">
        <v>990</v>
      </c>
      <c r="G27" t="s">
        <v>991</v>
      </c>
      <c r="H27">
        <v>125680</v>
      </c>
      <c r="J27">
        <v>0</v>
      </c>
      <c r="K27">
        <f>$C$11</f>
        <v>0</v>
      </c>
      <c r="L27">
        <f>SUM(H27-(H27*K27))</f>
        <v>125680</v>
      </c>
      <c r="M27">
        <f>L27*J27</f>
        <v>0</v>
      </c>
      <c r="N27">
        <v>0.41</v>
      </c>
      <c r="O27">
        <v>57.5</v>
      </c>
    </row>
    <row r="28" spans="2:15" ht="12.75">
      <c r="B28" t="s">
        <v>997</v>
      </c>
      <c r="D28">
        <v>10</v>
      </c>
      <c r="E28">
        <v>12</v>
      </c>
      <c r="H28">
        <v>152880</v>
      </c>
      <c r="J28">
        <v>0</v>
      </c>
      <c r="K28">
        <f>$C$11</f>
        <v>0</v>
      </c>
      <c r="L28">
        <f>SUM(H28-(H28*K28))</f>
        <v>152880</v>
      </c>
      <c r="M28">
        <f>L28*J28</f>
        <v>0</v>
      </c>
      <c r="N28">
        <v>0.497</v>
      </c>
      <c r="O28">
        <v>81</v>
      </c>
    </row>
    <row r="29" spans="2:15" ht="12.75">
      <c r="B29" t="s">
        <v>998</v>
      </c>
      <c r="D29">
        <v>12</v>
      </c>
      <c r="E29">
        <v>14</v>
      </c>
      <c r="F29" t="s">
        <v>990</v>
      </c>
      <c r="G29" t="s">
        <v>999</v>
      </c>
      <c r="H29">
        <v>177440</v>
      </c>
      <c r="J29">
        <v>0</v>
      </c>
      <c r="K29">
        <f>$C$11</f>
        <v>0</v>
      </c>
      <c r="L29">
        <f>SUM(H29-(H29*K29))</f>
        <v>177440</v>
      </c>
      <c r="M29">
        <f>L29*J29</f>
        <v>0</v>
      </c>
      <c r="N29">
        <v>0.497</v>
      </c>
      <c r="O29">
        <v>92</v>
      </c>
    </row>
    <row r="30" spans="2:15" ht="12.75">
      <c r="B30" t="s">
        <v>1000</v>
      </c>
      <c r="D30">
        <v>14</v>
      </c>
      <c r="E30">
        <v>16</v>
      </c>
      <c r="H30">
        <v>199760</v>
      </c>
      <c r="J30">
        <v>0</v>
      </c>
      <c r="K30">
        <f>$C$11</f>
        <v>0</v>
      </c>
      <c r="L30">
        <f>SUM(H30-(H30*K30))</f>
        <v>199760</v>
      </c>
      <c r="M30">
        <f>L30*J30</f>
        <v>0</v>
      </c>
      <c r="N30">
        <v>0.615</v>
      </c>
      <c r="O30">
        <v>100.4</v>
      </c>
    </row>
    <row r="31" spans="2:15" ht="12.75">
      <c r="B31" t="s">
        <v>1001</v>
      </c>
      <c r="D31">
        <v>15.5</v>
      </c>
      <c r="E31">
        <v>18</v>
      </c>
      <c r="F31" t="s">
        <v>990</v>
      </c>
      <c r="G31" t="s">
        <v>991</v>
      </c>
      <c r="H31">
        <v>229280</v>
      </c>
      <c r="J31">
        <v>0</v>
      </c>
      <c r="K31">
        <f>$C$11</f>
        <v>0</v>
      </c>
      <c r="L31">
        <f>SUM(H31-(H31*K31))</f>
        <v>229280</v>
      </c>
      <c r="M31">
        <f>L31*J31</f>
        <v>0</v>
      </c>
      <c r="N31">
        <v>0.615</v>
      </c>
      <c r="O31">
        <v>100.4</v>
      </c>
    </row>
    <row r="34" ht="12.75">
      <c r="B34" t="s">
        <v>1002</v>
      </c>
    </row>
    <row r="35" ht="12.75">
      <c r="B35" t="s">
        <v>1003</v>
      </c>
    </row>
    <row r="36" spans="2:18" ht="12.75">
      <c r="B36" t="s">
        <v>1004</v>
      </c>
      <c r="C36" t="s">
        <v>1005</v>
      </c>
      <c r="D36">
        <v>20</v>
      </c>
      <c r="E36">
        <v>20</v>
      </c>
      <c r="H36">
        <v>325680</v>
      </c>
      <c r="J36">
        <v>0</v>
      </c>
      <c r="K36">
        <f>$C$11</f>
        <v>0</v>
      </c>
      <c r="L36">
        <f>SUM(H36-(H36*K36))</f>
        <v>325680</v>
      </c>
      <c r="M36">
        <f>L36*J36</f>
        <v>0</v>
      </c>
      <c r="N36">
        <v>1.234186</v>
      </c>
      <c r="O36">
        <v>159</v>
      </c>
      <c r="P36">
        <f>J36*L36</f>
        <v>0</v>
      </c>
      <c r="Q36">
        <f>J36*N36</f>
        <v>0</v>
      </c>
      <c r="R36">
        <f>J36*O36</f>
        <v>0</v>
      </c>
    </row>
    <row r="37" spans="2:18" ht="12.75">
      <c r="B37" t="s">
        <v>1006</v>
      </c>
      <c r="C37" t="s">
        <v>1007</v>
      </c>
      <c r="D37">
        <v>22.4</v>
      </c>
      <c r="E37">
        <v>22.4</v>
      </c>
      <c r="F37" t="s">
        <v>990</v>
      </c>
      <c r="G37" t="s">
        <v>999</v>
      </c>
      <c r="H37">
        <v>354320</v>
      </c>
      <c r="J37">
        <v>0</v>
      </c>
      <c r="K37">
        <f>$C$11</f>
        <v>0</v>
      </c>
      <c r="L37">
        <f>SUM(H37-(H37*K37))</f>
        <v>354320</v>
      </c>
      <c r="M37">
        <f>L37*J37</f>
        <v>0</v>
      </c>
      <c r="N37">
        <v>1.234186</v>
      </c>
      <c r="O37">
        <v>159</v>
      </c>
      <c r="P37">
        <f>J37*L37</f>
        <v>0</v>
      </c>
      <c r="Q37">
        <f>J37*N37</f>
        <v>0</v>
      </c>
      <c r="R37">
        <f>J37*O37</f>
        <v>0</v>
      </c>
    </row>
    <row r="38" spans="2:18" ht="12.75">
      <c r="B38" t="s">
        <v>1008</v>
      </c>
      <c r="C38" t="s">
        <v>1005</v>
      </c>
      <c r="D38">
        <v>26</v>
      </c>
      <c r="E38">
        <v>26</v>
      </c>
      <c r="H38">
        <v>357280</v>
      </c>
      <c r="J38">
        <v>0</v>
      </c>
      <c r="K38">
        <f>$C$11</f>
        <v>0</v>
      </c>
      <c r="L38">
        <f>SUM(H38-(H38*K38))</f>
        <v>357280</v>
      </c>
      <c r="M38">
        <f>L38*J38</f>
        <v>0</v>
      </c>
      <c r="N38">
        <v>1.234186</v>
      </c>
      <c r="O38">
        <v>160</v>
      </c>
      <c r="P38">
        <f>J38*L38</f>
        <v>0</v>
      </c>
      <c r="Q38">
        <f>J38*N38</f>
        <v>0</v>
      </c>
      <c r="R38">
        <f>J38*O38</f>
        <v>0</v>
      </c>
    </row>
    <row r="39" spans="2:18" ht="12.75">
      <c r="B39" t="s">
        <v>1009</v>
      </c>
      <c r="C39" t="s">
        <v>1010</v>
      </c>
      <c r="D39">
        <v>28.5</v>
      </c>
      <c r="E39">
        <v>28.5</v>
      </c>
      <c r="F39" t="s">
        <v>990</v>
      </c>
      <c r="G39" t="s">
        <v>991</v>
      </c>
      <c r="H39">
        <v>425120</v>
      </c>
      <c r="J39">
        <v>0</v>
      </c>
      <c r="K39">
        <f>$C$11</f>
        <v>0</v>
      </c>
      <c r="L39">
        <f>SUM(H39-(H39*K39))</f>
        <v>425120</v>
      </c>
      <c r="M39">
        <f>L39*J39</f>
        <v>0</v>
      </c>
      <c r="N39">
        <v>1.44942</v>
      </c>
      <c r="O39">
        <v>160</v>
      </c>
      <c r="P39">
        <f>J39*L39</f>
        <v>0</v>
      </c>
      <c r="Q39">
        <f>J39*N39</f>
        <v>0</v>
      </c>
      <c r="R39">
        <f>J39*O39</f>
        <v>0</v>
      </c>
    </row>
    <row r="40" spans="2:18" ht="12.75">
      <c r="B40" t="s">
        <v>1011</v>
      </c>
      <c r="C40" t="s">
        <v>1005</v>
      </c>
      <c r="D40">
        <v>33.5</v>
      </c>
      <c r="E40">
        <v>33.5</v>
      </c>
      <c r="H40">
        <v>467680</v>
      </c>
      <c r="J40">
        <v>0</v>
      </c>
      <c r="K40">
        <f>$C$11</f>
        <v>0</v>
      </c>
      <c r="L40">
        <f>SUM(H40-(H40*K40))</f>
        <v>467680</v>
      </c>
      <c r="M40">
        <f>L40*J40</f>
        <v>0</v>
      </c>
      <c r="N40">
        <v>1.54938</v>
      </c>
      <c r="O40">
        <v>173</v>
      </c>
      <c r="P40">
        <f>J40*L40</f>
        <v>0</v>
      </c>
      <c r="Q40">
        <f>J40*N40</f>
        <v>0</v>
      </c>
      <c r="R40">
        <f>J40*O40</f>
        <v>0</v>
      </c>
    </row>
    <row r="43" ht="12.75">
      <c r="B43" t="s">
        <v>1012</v>
      </c>
    </row>
    <row r="44" spans="2:24" ht="12.75">
      <c r="B44" t="s">
        <v>1013</v>
      </c>
      <c r="T44" t="s">
        <v>1014</v>
      </c>
      <c r="V44" t="s">
        <v>1015</v>
      </c>
      <c r="W44" t="s">
        <v>1016</v>
      </c>
      <c r="X44" t="s">
        <v>1017</v>
      </c>
    </row>
    <row r="45" spans="2:18" ht="12.75">
      <c r="B45" t="s">
        <v>1018</v>
      </c>
      <c r="C45" t="s">
        <v>1010</v>
      </c>
      <c r="D45">
        <v>40</v>
      </c>
      <c r="E45">
        <v>45</v>
      </c>
      <c r="F45" t="s">
        <v>990</v>
      </c>
      <c r="G45" t="s">
        <v>991</v>
      </c>
      <c r="H45">
        <v>564400</v>
      </c>
      <c r="J45">
        <v>0</v>
      </c>
      <c r="K45">
        <f>$C$11</f>
        <v>0</v>
      </c>
      <c r="L45">
        <f>SUM(H45-(H45*K45))</f>
        <v>564400</v>
      </c>
      <c r="M45">
        <f>L45*J45</f>
        <v>0</v>
      </c>
      <c r="N45">
        <v>1.44942</v>
      </c>
      <c r="O45">
        <v>260</v>
      </c>
      <c r="P45">
        <f>J45*L45</f>
        <v>0</v>
      </c>
      <c r="Q45">
        <f>J45*N45</f>
        <v>0</v>
      </c>
      <c r="R45">
        <f>J45*O45</f>
        <v>0</v>
      </c>
    </row>
    <row r="46" spans="2:18" ht="12.75">
      <c r="B46" t="s">
        <v>1019</v>
      </c>
      <c r="C46" t="s">
        <v>1005</v>
      </c>
      <c r="D46">
        <v>45</v>
      </c>
      <c r="E46">
        <v>50</v>
      </c>
      <c r="H46">
        <v>643120</v>
      </c>
      <c r="J46">
        <v>0</v>
      </c>
      <c r="K46">
        <f>$C$11</f>
        <v>0</v>
      </c>
      <c r="L46">
        <f>SUM(H46-(H46*K46))</f>
        <v>643120</v>
      </c>
      <c r="M46">
        <f>L46*J46</f>
        <v>0</v>
      </c>
      <c r="N46">
        <v>1.54938</v>
      </c>
      <c r="O46">
        <v>290</v>
      </c>
      <c r="P46">
        <f>J46*L46</f>
        <v>0</v>
      </c>
      <c r="Q46">
        <f>J46*N46</f>
        <v>0</v>
      </c>
      <c r="R46">
        <f>J46*O46</f>
        <v>0</v>
      </c>
    </row>
    <row r="48" ht="12.75">
      <c r="B48" t="s">
        <v>1020</v>
      </c>
    </row>
    <row r="49" spans="2:24" ht="12.75">
      <c r="B49" t="s">
        <v>1003</v>
      </c>
      <c r="T49" t="s">
        <v>1014</v>
      </c>
      <c r="V49" t="s">
        <v>1015</v>
      </c>
      <c r="W49" t="s">
        <v>1016</v>
      </c>
      <c r="X49" t="s">
        <v>1017</v>
      </c>
    </row>
    <row r="50" spans="2:18" ht="12.75">
      <c r="B50" t="s">
        <v>1021</v>
      </c>
      <c r="D50">
        <v>50</v>
      </c>
      <c r="E50">
        <v>50</v>
      </c>
      <c r="H50">
        <v>816080</v>
      </c>
      <c r="J50">
        <v>0</v>
      </c>
      <c r="K50">
        <f aca="true" t="shared" si="0" ref="K50:K56">$C$11</f>
        <v>0</v>
      </c>
      <c r="L50">
        <f aca="true" t="shared" si="1" ref="L50:L57">SUM(H50-(H50*K50))</f>
        <v>816080</v>
      </c>
      <c r="M50">
        <f aca="true" t="shared" si="2" ref="M50:M55">L50*J50</f>
        <v>0</v>
      </c>
      <c r="N50">
        <v>3.5178</v>
      </c>
      <c r="O50">
        <v>512</v>
      </c>
      <c r="P50">
        <f>J50*L50</f>
        <v>0</v>
      </c>
      <c r="Q50">
        <f aca="true" t="shared" si="3" ref="Q50:Q57">J50*N50</f>
        <v>0</v>
      </c>
      <c r="R50">
        <f aca="true" t="shared" si="4" ref="R50:R57">J50*O50</f>
        <v>0</v>
      </c>
    </row>
    <row r="51" spans="2:18" ht="12.75">
      <c r="B51" t="s">
        <v>1022</v>
      </c>
      <c r="D51">
        <v>56</v>
      </c>
      <c r="E51">
        <v>56</v>
      </c>
      <c r="H51">
        <v>839120</v>
      </c>
      <c r="J51">
        <v>0</v>
      </c>
      <c r="K51">
        <f t="shared" si="0"/>
        <v>0</v>
      </c>
      <c r="L51">
        <f t="shared" si="1"/>
        <v>839120</v>
      </c>
      <c r="M51">
        <f t="shared" si="2"/>
        <v>0</v>
      </c>
      <c r="N51">
        <v>3.5178</v>
      </c>
      <c r="O51">
        <v>554</v>
      </c>
      <c r="P51">
        <f aca="true" t="shared" si="5" ref="P51:P57">J51*L51</f>
        <v>0</v>
      </c>
      <c r="Q51">
        <f t="shared" si="3"/>
        <v>0</v>
      </c>
      <c r="R51">
        <f t="shared" si="4"/>
        <v>0</v>
      </c>
    </row>
    <row r="52" spans="2:18" ht="12.75">
      <c r="B52" t="s">
        <v>1023</v>
      </c>
      <c r="D52">
        <v>61.5</v>
      </c>
      <c r="E52">
        <v>61.5</v>
      </c>
      <c r="H52">
        <v>887520</v>
      </c>
      <c r="J52">
        <v>0</v>
      </c>
      <c r="K52">
        <f t="shared" si="0"/>
        <v>0</v>
      </c>
      <c r="L52">
        <f t="shared" si="1"/>
        <v>887520</v>
      </c>
      <c r="M52">
        <f t="shared" si="2"/>
        <v>0</v>
      </c>
      <c r="N52">
        <v>3.5178</v>
      </c>
      <c r="O52">
        <v>554</v>
      </c>
      <c r="P52">
        <f t="shared" si="5"/>
        <v>0</v>
      </c>
      <c r="Q52">
        <f t="shared" si="3"/>
        <v>0</v>
      </c>
      <c r="R52">
        <f t="shared" si="4"/>
        <v>0</v>
      </c>
    </row>
    <row r="53" spans="2:18" ht="12.75">
      <c r="B53" t="s">
        <v>1024</v>
      </c>
      <c r="D53">
        <v>67</v>
      </c>
      <c r="E53">
        <v>67</v>
      </c>
      <c r="H53">
        <v>972080</v>
      </c>
      <c r="J53">
        <v>0</v>
      </c>
      <c r="K53">
        <f t="shared" si="0"/>
        <v>0</v>
      </c>
      <c r="L53">
        <f t="shared" si="1"/>
        <v>972080</v>
      </c>
      <c r="M53">
        <f t="shared" si="2"/>
        <v>0</v>
      </c>
      <c r="N53">
        <v>4.196961875</v>
      </c>
      <c r="O53">
        <v>637</v>
      </c>
      <c r="P53">
        <f t="shared" si="5"/>
        <v>0</v>
      </c>
      <c r="Q53">
        <f t="shared" si="3"/>
        <v>0</v>
      </c>
      <c r="R53">
        <f t="shared" si="4"/>
        <v>0</v>
      </c>
    </row>
    <row r="54" spans="2:18" ht="12.75">
      <c r="B54" t="s">
        <v>1025</v>
      </c>
      <c r="D54">
        <v>73</v>
      </c>
      <c r="E54">
        <v>73</v>
      </c>
      <c r="H54">
        <v>1154160</v>
      </c>
      <c r="J54">
        <v>0</v>
      </c>
      <c r="K54">
        <f t="shared" si="0"/>
        <v>0</v>
      </c>
      <c r="L54">
        <f t="shared" si="1"/>
        <v>1154160</v>
      </c>
      <c r="M54">
        <f t="shared" si="2"/>
        <v>0</v>
      </c>
      <c r="N54">
        <v>4.196961875</v>
      </c>
      <c r="O54">
        <v>659</v>
      </c>
      <c r="P54">
        <f t="shared" si="5"/>
        <v>0</v>
      </c>
      <c r="Q54">
        <f t="shared" si="3"/>
        <v>0</v>
      </c>
      <c r="R54">
        <f t="shared" si="4"/>
        <v>0</v>
      </c>
    </row>
    <row r="55" spans="2:18" ht="12.75">
      <c r="B55" t="s">
        <v>1026</v>
      </c>
      <c r="D55">
        <v>78.5</v>
      </c>
      <c r="E55">
        <v>78.5</v>
      </c>
      <c r="H55">
        <v>1164640</v>
      </c>
      <c r="J55">
        <v>0</v>
      </c>
      <c r="K55">
        <f t="shared" si="0"/>
        <v>0</v>
      </c>
      <c r="L55">
        <f t="shared" si="1"/>
        <v>1164640</v>
      </c>
      <c r="M55">
        <f t="shared" si="2"/>
        <v>0</v>
      </c>
      <c r="N55">
        <v>4.196961875</v>
      </c>
      <c r="O55">
        <v>659</v>
      </c>
      <c r="P55">
        <f t="shared" si="5"/>
        <v>0</v>
      </c>
      <c r="Q55">
        <f t="shared" si="3"/>
        <v>0</v>
      </c>
      <c r="R55">
        <f t="shared" si="4"/>
        <v>0</v>
      </c>
    </row>
    <row r="56" spans="2:18" ht="12.75">
      <c r="B56" t="s">
        <v>1027</v>
      </c>
      <c r="D56">
        <v>85</v>
      </c>
      <c r="E56">
        <v>85</v>
      </c>
      <c r="H56">
        <v>1312000</v>
      </c>
      <c r="J56">
        <v>0</v>
      </c>
      <c r="K56">
        <f t="shared" si="0"/>
        <v>0</v>
      </c>
      <c r="L56">
        <f t="shared" si="1"/>
        <v>1312000</v>
      </c>
      <c r="M56">
        <f>L56*J56</f>
        <v>0</v>
      </c>
      <c r="N56">
        <v>4.196961875</v>
      </c>
      <c r="O56">
        <v>714</v>
      </c>
      <c r="P56">
        <f t="shared" si="5"/>
        <v>0</v>
      </c>
      <c r="Q56">
        <f t="shared" si="3"/>
        <v>0</v>
      </c>
      <c r="R56">
        <f t="shared" si="4"/>
        <v>0</v>
      </c>
    </row>
    <row r="57" spans="2:18" ht="12.75">
      <c r="B57" t="s">
        <v>1028</v>
      </c>
      <c r="D57">
        <v>90</v>
      </c>
      <c r="E57">
        <v>90</v>
      </c>
      <c r="H57">
        <v>1328960</v>
      </c>
      <c r="J57">
        <v>0</v>
      </c>
      <c r="K57">
        <f>$C$11</f>
        <v>0</v>
      </c>
      <c r="L57">
        <f t="shared" si="1"/>
        <v>1328960</v>
      </c>
      <c r="M57">
        <f>L57*J57</f>
        <v>0</v>
      </c>
      <c r="N57">
        <v>4.196961875</v>
      </c>
      <c r="O57">
        <v>714</v>
      </c>
      <c r="P57">
        <f t="shared" si="5"/>
        <v>0</v>
      </c>
      <c r="Q57">
        <f t="shared" si="3"/>
        <v>0</v>
      </c>
      <c r="R57">
        <f t="shared" si="4"/>
        <v>0</v>
      </c>
    </row>
    <row r="60" ht="12.75">
      <c r="B60" t="s">
        <v>1029</v>
      </c>
    </row>
    <row r="61" ht="12.75">
      <c r="B61" t="s">
        <v>1030</v>
      </c>
    </row>
    <row r="62" spans="2:15" ht="12.75">
      <c r="B62" t="s">
        <v>1031</v>
      </c>
      <c r="C62" t="s">
        <v>1005</v>
      </c>
      <c r="D62">
        <v>25.2</v>
      </c>
      <c r="E62">
        <v>27</v>
      </c>
      <c r="H62">
        <v>550000</v>
      </c>
      <c r="J62">
        <v>0</v>
      </c>
      <c r="K62">
        <f aca="true" t="shared" si="6" ref="K62:K74">$C$11</f>
        <v>0</v>
      </c>
      <c r="L62">
        <f aca="true" t="shared" si="7" ref="L62:L74">SUM(H62-(H62*K62))</f>
        <v>550000</v>
      </c>
      <c r="M62">
        <f aca="true" t="shared" si="8" ref="M62:M74">L62*J62</f>
        <v>0</v>
      </c>
      <c r="N62">
        <v>1.69</v>
      </c>
      <c r="O62">
        <v>242</v>
      </c>
    </row>
    <row r="63" spans="2:15" ht="12.75">
      <c r="B63" t="s">
        <v>1032</v>
      </c>
      <c r="C63" t="s">
        <v>1010</v>
      </c>
      <c r="D63">
        <v>28</v>
      </c>
      <c r="E63">
        <v>31.5</v>
      </c>
      <c r="F63" t="s">
        <v>990</v>
      </c>
      <c r="G63" t="s">
        <v>991</v>
      </c>
      <c r="H63">
        <v>582960</v>
      </c>
      <c r="J63">
        <v>0</v>
      </c>
      <c r="K63">
        <f t="shared" si="6"/>
        <v>0</v>
      </c>
      <c r="L63">
        <f t="shared" si="7"/>
        <v>582960</v>
      </c>
      <c r="M63">
        <f t="shared" si="8"/>
        <v>0</v>
      </c>
      <c r="N63">
        <v>1.69</v>
      </c>
      <c r="O63">
        <v>242</v>
      </c>
    </row>
    <row r="64" spans="2:15" ht="12.75">
      <c r="B64" t="s">
        <v>1033</v>
      </c>
      <c r="D64">
        <v>33.5</v>
      </c>
      <c r="E64">
        <v>37.5</v>
      </c>
      <c r="H64">
        <v>660080</v>
      </c>
      <c r="J64">
        <v>0</v>
      </c>
      <c r="K64">
        <f t="shared" si="6"/>
        <v>0</v>
      </c>
      <c r="L64">
        <f t="shared" si="7"/>
        <v>660080</v>
      </c>
      <c r="M64">
        <f t="shared" si="8"/>
        <v>0</v>
      </c>
      <c r="N64">
        <v>1.69</v>
      </c>
      <c r="O64">
        <v>242</v>
      </c>
    </row>
    <row r="65" spans="2:15" ht="12.75">
      <c r="B65" t="s">
        <v>1034</v>
      </c>
      <c r="C65" t="s">
        <v>1007</v>
      </c>
      <c r="D65">
        <v>40</v>
      </c>
      <c r="E65">
        <v>45</v>
      </c>
      <c r="F65" t="s">
        <v>990</v>
      </c>
      <c r="G65" t="s">
        <v>999</v>
      </c>
      <c r="H65">
        <v>747600</v>
      </c>
      <c r="J65">
        <v>0</v>
      </c>
      <c r="K65">
        <f t="shared" si="6"/>
        <v>0</v>
      </c>
      <c r="L65">
        <f t="shared" si="7"/>
        <v>747600</v>
      </c>
      <c r="M65">
        <f t="shared" si="8"/>
        <v>0</v>
      </c>
      <c r="N65">
        <v>2.3</v>
      </c>
      <c r="O65">
        <v>304</v>
      </c>
    </row>
    <row r="66" spans="2:15" ht="12.75">
      <c r="B66" t="s">
        <v>1035</v>
      </c>
      <c r="C66" t="s">
        <v>1007</v>
      </c>
      <c r="D66">
        <v>45</v>
      </c>
      <c r="E66">
        <v>50</v>
      </c>
      <c r="F66" t="s">
        <v>990</v>
      </c>
      <c r="G66" t="s">
        <v>999</v>
      </c>
      <c r="H66">
        <v>802480</v>
      </c>
      <c r="J66">
        <v>0</v>
      </c>
      <c r="K66">
        <f t="shared" si="6"/>
        <v>0</v>
      </c>
      <c r="L66">
        <f t="shared" si="7"/>
        <v>802480</v>
      </c>
      <c r="M66">
        <f t="shared" si="8"/>
        <v>0</v>
      </c>
      <c r="N66">
        <v>2.3</v>
      </c>
      <c r="O66">
        <v>304</v>
      </c>
    </row>
    <row r="67" spans="2:15" ht="12.75">
      <c r="B67" t="s">
        <v>1036</v>
      </c>
      <c r="C67" t="s">
        <v>1005</v>
      </c>
      <c r="D67">
        <v>50</v>
      </c>
      <c r="E67">
        <v>56</v>
      </c>
      <c r="H67">
        <v>890400</v>
      </c>
      <c r="J67">
        <v>0</v>
      </c>
      <c r="K67">
        <f t="shared" si="6"/>
        <v>0</v>
      </c>
      <c r="L67">
        <f t="shared" si="7"/>
        <v>890400</v>
      </c>
      <c r="M67">
        <f t="shared" si="8"/>
        <v>0</v>
      </c>
      <c r="N67">
        <v>2.3</v>
      </c>
      <c r="O67">
        <v>368</v>
      </c>
    </row>
    <row r="68" spans="2:15" ht="12.75">
      <c r="B68" t="s">
        <v>1037</v>
      </c>
      <c r="C68" t="s">
        <v>1005</v>
      </c>
      <c r="D68">
        <v>56</v>
      </c>
      <c r="E68">
        <v>63</v>
      </c>
      <c r="H68">
        <v>959280</v>
      </c>
      <c r="J68">
        <v>0</v>
      </c>
      <c r="K68">
        <f t="shared" si="6"/>
        <v>0</v>
      </c>
      <c r="L68">
        <f t="shared" si="7"/>
        <v>959280</v>
      </c>
      <c r="M68">
        <f t="shared" si="8"/>
        <v>0</v>
      </c>
      <c r="N68">
        <v>2.3</v>
      </c>
      <c r="O68">
        <v>368</v>
      </c>
    </row>
    <row r="69" spans="2:15" ht="12.75">
      <c r="B69" t="s">
        <v>1038</v>
      </c>
      <c r="C69" t="s">
        <v>1005</v>
      </c>
      <c r="D69">
        <v>61.5</v>
      </c>
      <c r="E69">
        <v>69</v>
      </c>
      <c r="H69">
        <v>1017520</v>
      </c>
      <c r="J69">
        <v>0</v>
      </c>
      <c r="K69">
        <f t="shared" si="6"/>
        <v>0</v>
      </c>
      <c r="L69">
        <f t="shared" si="7"/>
        <v>1017520</v>
      </c>
      <c r="M69">
        <f t="shared" si="8"/>
        <v>0</v>
      </c>
      <c r="N69">
        <v>2.3</v>
      </c>
      <c r="O69">
        <v>368</v>
      </c>
    </row>
    <row r="70" spans="2:15" ht="12.75">
      <c r="B70" t="s">
        <v>1039</v>
      </c>
      <c r="C70" t="s">
        <v>1007</v>
      </c>
      <c r="D70">
        <v>67</v>
      </c>
      <c r="E70">
        <v>75</v>
      </c>
      <c r="F70" t="s">
        <v>990</v>
      </c>
      <c r="G70" t="s">
        <v>999</v>
      </c>
      <c r="H70">
        <v>1159680</v>
      </c>
      <c r="J70">
        <v>0</v>
      </c>
      <c r="K70">
        <f t="shared" si="6"/>
        <v>0</v>
      </c>
      <c r="L70">
        <f t="shared" si="7"/>
        <v>1159680</v>
      </c>
      <c r="M70">
        <f t="shared" si="8"/>
        <v>0</v>
      </c>
      <c r="N70">
        <v>3.276</v>
      </c>
      <c r="O70">
        <v>453</v>
      </c>
    </row>
    <row r="71" spans="2:15" ht="12.75">
      <c r="B71" t="s">
        <v>1040</v>
      </c>
      <c r="C71" t="s">
        <v>1005</v>
      </c>
      <c r="D71">
        <v>73</v>
      </c>
      <c r="E71">
        <v>81.5</v>
      </c>
      <c r="H71">
        <v>1265440</v>
      </c>
      <c r="J71">
        <v>0</v>
      </c>
      <c r="K71">
        <f t="shared" si="6"/>
        <v>0</v>
      </c>
      <c r="L71">
        <f t="shared" si="7"/>
        <v>1265440</v>
      </c>
      <c r="M71">
        <f t="shared" si="8"/>
        <v>0</v>
      </c>
      <c r="N71">
        <v>3.276</v>
      </c>
      <c r="O71">
        <v>453</v>
      </c>
    </row>
    <row r="72" spans="2:15" ht="12.75">
      <c r="B72" t="s">
        <v>1041</v>
      </c>
      <c r="C72" t="s">
        <v>1005</v>
      </c>
      <c r="D72">
        <v>78.5</v>
      </c>
      <c r="E72">
        <v>87.5</v>
      </c>
      <c r="H72">
        <v>1298960</v>
      </c>
      <c r="J72">
        <v>0</v>
      </c>
      <c r="K72">
        <f t="shared" si="6"/>
        <v>0</v>
      </c>
      <c r="L72">
        <f t="shared" si="7"/>
        <v>1298960</v>
      </c>
      <c r="M72">
        <f t="shared" si="8"/>
        <v>0</v>
      </c>
      <c r="N72">
        <v>3.276</v>
      </c>
      <c r="O72">
        <v>453</v>
      </c>
    </row>
    <row r="73" spans="2:15" ht="12.75">
      <c r="B73" t="s">
        <v>1042</v>
      </c>
      <c r="C73" t="s">
        <v>1005</v>
      </c>
      <c r="D73">
        <v>85</v>
      </c>
      <c r="E73">
        <v>95</v>
      </c>
      <c r="H73">
        <v>1428720</v>
      </c>
      <c r="J73">
        <v>0</v>
      </c>
      <c r="K73">
        <f t="shared" si="6"/>
        <v>0</v>
      </c>
      <c r="L73">
        <f t="shared" si="7"/>
        <v>1428720</v>
      </c>
      <c r="M73">
        <f t="shared" si="8"/>
        <v>0</v>
      </c>
      <c r="N73">
        <v>3.276</v>
      </c>
      <c r="O73">
        <v>507</v>
      </c>
    </row>
    <row r="74" spans="2:15" ht="12.75">
      <c r="B74" t="s">
        <v>1043</v>
      </c>
      <c r="C74" t="s">
        <v>1005</v>
      </c>
      <c r="D74">
        <v>90</v>
      </c>
      <c r="E74">
        <v>100</v>
      </c>
      <c r="H74">
        <v>1469760</v>
      </c>
      <c r="J74">
        <v>0</v>
      </c>
      <c r="K74">
        <f t="shared" si="6"/>
        <v>0</v>
      </c>
      <c r="L74">
        <f t="shared" si="7"/>
        <v>1469760</v>
      </c>
      <c r="M74">
        <f t="shared" si="8"/>
        <v>0</v>
      </c>
      <c r="N74">
        <v>3.276</v>
      </c>
      <c r="O74">
        <v>507</v>
      </c>
    </row>
    <row r="76" ht="12.75">
      <c r="B76" t="s">
        <v>1044</v>
      </c>
    </row>
    <row r="77" ht="12.75">
      <c r="B77" t="s">
        <v>1045</v>
      </c>
    </row>
    <row r="78" spans="2:15" ht="12.75">
      <c r="B78" t="s">
        <v>1046</v>
      </c>
      <c r="C78" t="s">
        <v>1005</v>
      </c>
      <c r="D78">
        <v>22.4</v>
      </c>
      <c r="E78" t="s">
        <v>398</v>
      </c>
      <c r="H78">
        <v>343040</v>
      </c>
      <c r="J78">
        <v>0</v>
      </c>
      <c r="K78">
        <f aca="true" t="shared" si="9" ref="K78:K89">$C$11</f>
        <v>0</v>
      </c>
      <c r="L78">
        <f aca="true" t="shared" si="10" ref="L78:L89">SUM(H78-(H78*K78))</f>
        <v>343040</v>
      </c>
      <c r="M78">
        <f aca="true" t="shared" si="11" ref="M78:M89">L78*J78</f>
        <v>0</v>
      </c>
      <c r="N78">
        <v>1.52</v>
      </c>
      <c r="O78">
        <v>204</v>
      </c>
    </row>
    <row r="79" spans="2:15" ht="12.75">
      <c r="B79" t="s">
        <v>1047</v>
      </c>
      <c r="C79" t="s">
        <v>1010</v>
      </c>
      <c r="D79">
        <v>28</v>
      </c>
      <c r="E79" t="s">
        <v>398</v>
      </c>
      <c r="F79" t="s">
        <v>990</v>
      </c>
      <c r="G79" t="s">
        <v>991</v>
      </c>
      <c r="H79">
        <v>370240</v>
      </c>
      <c r="J79">
        <v>0</v>
      </c>
      <c r="K79">
        <f t="shared" si="9"/>
        <v>0</v>
      </c>
      <c r="L79">
        <f t="shared" si="10"/>
        <v>370240</v>
      </c>
      <c r="M79">
        <f t="shared" si="11"/>
        <v>0</v>
      </c>
      <c r="N79">
        <v>1.52</v>
      </c>
      <c r="O79">
        <v>204</v>
      </c>
    </row>
    <row r="80" spans="2:15" ht="12.75">
      <c r="B80" t="s">
        <v>1048</v>
      </c>
      <c r="D80">
        <v>33.5</v>
      </c>
      <c r="E80" t="s">
        <v>398</v>
      </c>
      <c r="H80">
        <v>399440</v>
      </c>
      <c r="J80">
        <v>0</v>
      </c>
      <c r="K80">
        <f t="shared" si="9"/>
        <v>0</v>
      </c>
      <c r="L80">
        <f t="shared" si="10"/>
        <v>399440</v>
      </c>
      <c r="M80">
        <f t="shared" si="11"/>
        <v>0</v>
      </c>
      <c r="N80">
        <v>1.52</v>
      </c>
      <c r="O80">
        <v>204</v>
      </c>
    </row>
    <row r="81" spans="2:15" ht="12.75">
      <c r="B81" t="s">
        <v>1049</v>
      </c>
      <c r="C81" t="s">
        <v>1007</v>
      </c>
      <c r="D81">
        <v>40</v>
      </c>
      <c r="E81" t="s">
        <v>398</v>
      </c>
      <c r="F81" t="s">
        <v>990</v>
      </c>
      <c r="G81" t="s">
        <v>999</v>
      </c>
      <c r="H81">
        <v>491200</v>
      </c>
      <c r="J81">
        <v>0</v>
      </c>
      <c r="K81">
        <f t="shared" si="9"/>
        <v>0</v>
      </c>
      <c r="L81">
        <f t="shared" si="10"/>
        <v>491200</v>
      </c>
      <c r="M81">
        <f t="shared" si="11"/>
        <v>0</v>
      </c>
      <c r="N81">
        <v>1.52</v>
      </c>
      <c r="O81">
        <v>213</v>
      </c>
    </row>
    <row r="82" spans="2:15" ht="12.75">
      <c r="B82" t="s">
        <v>1050</v>
      </c>
      <c r="C82" t="s">
        <v>1007</v>
      </c>
      <c r="D82">
        <v>45</v>
      </c>
      <c r="E82" t="s">
        <v>398</v>
      </c>
      <c r="F82" t="s">
        <v>990</v>
      </c>
      <c r="G82" t="s">
        <v>999</v>
      </c>
      <c r="H82">
        <v>545920</v>
      </c>
      <c r="J82">
        <v>0</v>
      </c>
      <c r="K82">
        <f t="shared" si="9"/>
        <v>0</v>
      </c>
      <c r="L82">
        <f t="shared" si="10"/>
        <v>545920</v>
      </c>
      <c r="M82">
        <f t="shared" si="11"/>
        <v>0</v>
      </c>
      <c r="N82">
        <v>1.52</v>
      </c>
      <c r="O82">
        <v>213</v>
      </c>
    </row>
    <row r="83" spans="2:15" ht="12.75">
      <c r="B83" t="s">
        <v>1051</v>
      </c>
      <c r="C83" t="s">
        <v>1005</v>
      </c>
      <c r="D83">
        <v>50</v>
      </c>
      <c r="E83" t="s">
        <v>398</v>
      </c>
      <c r="H83">
        <v>634400</v>
      </c>
      <c r="J83">
        <v>0</v>
      </c>
      <c r="K83">
        <f t="shared" si="9"/>
        <v>0</v>
      </c>
      <c r="L83">
        <f t="shared" si="10"/>
        <v>634400</v>
      </c>
      <c r="M83">
        <f t="shared" si="11"/>
        <v>0</v>
      </c>
      <c r="N83">
        <v>1.92</v>
      </c>
      <c r="O83">
        <v>297</v>
      </c>
    </row>
    <row r="84" spans="2:15" ht="12.75">
      <c r="B84" t="s">
        <v>1052</v>
      </c>
      <c r="C84" t="s">
        <v>1005</v>
      </c>
      <c r="D84">
        <v>56</v>
      </c>
      <c r="E84" t="s">
        <v>398</v>
      </c>
      <c r="H84">
        <v>666720</v>
      </c>
      <c r="J84">
        <v>0</v>
      </c>
      <c r="K84">
        <f t="shared" si="9"/>
        <v>0</v>
      </c>
      <c r="L84">
        <f t="shared" si="10"/>
        <v>666720</v>
      </c>
      <c r="M84">
        <f t="shared" si="11"/>
        <v>0</v>
      </c>
      <c r="N84">
        <v>1.92</v>
      </c>
      <c r="O84">
        <v>297</v>
      </c>
    </row>
    <row r="85" spans="2:15" ht="12.75">
      <c r="B85" t="s">
        <v>1053</v>
      </c>
      <c r="C85" t="s">
        <v>1005</v>
      </c>
      <c r="D85">
        <v>61.5</v>
      </c>
      <c r="E85" t="s">
        <v>398</v>
      </c>
      <c r="H85">
        <v>681760</v>
      </c>
      <c r="J85">
        <v>0</v>
      </c>
      <c r="K85">
        <f t="shared" si="9"/>
        <v>0</v>
      </c>
      <c r="L85">
        <f t="shared" si="10"/>
        <v>681760</v>
      </c>
      <c r="M85">
        <f t="shared" si="11"/>
        <v>0</v>
      </c>
      <c r="N85">
        <v>1.92</v>
      </c>
      <c r="O85">
        <v>297</v>
      </c>
    </row>
    <row r="86" spans="2:15" ht="12.75">
      <c r="B86" t="s">
        <v>1054</v>
      </c>
      <c r="C86" t="s">
        <v>1007</v>
      </c>
      <c r="D86">
        <v>67</v>
      </c>
      <c r="E86" t="s">
        <v>398</v>
      </c>
      <c r="F86" t="s">
        <v>990</v>
      </c>
      <c r="G86" t="s">
        <v>999</v>
      </c>
      <c r="H86">
        <v>761680</v>
      </c>
      <c r="J86">
        <v>0</v>
      </c>
      <c r="K86">
        <f t="shared" si="9"/>
        <v>0</v>
      </c>
      <c r="L86">
        <f t="shared" si="10"/>
        <v>761680</v>
      </c>
      <c r="M86">
        <f t="shared" si="11"/>
        <v>0</v>
      </c>
      <c r="N86">
        <v>2.51</v>
      </c>
      <c r="O86">
        <v>362</v>
      </c>
    </row>
    <row r="87" spans="2:15" ht="12.75">
      <c r="B87" t="s">
        <v>1055</v>
      </c>
      <c r="C87" t="s">
        <v>1005</v>
      </c>
      <c r="D87">
        <v>73</v>
      </c>
      <c r="E87" t="s">
        <v>398</v>
      </c>
      <c r="H87">
        <v>784320</v>
      </c>
      <c r="J87">
        <v>0</v>
      </c>
      <c r="K87">
        <f t="shared" si="9"/>
        <v>0</v>
      </c>
      <c r="L87">
        <f t="shared" si="10"/>
        <v>784320</v>
      </c>
      <c r="M87">
        <f t="shared" si="11"/>
        <v>0</v>
      </c>
      <c r="N87">
        <v>2.51</v>
      </c>
      <c r="O87">
        <v>362</v>
      </c>
    </row>
    <row r="88" spans="2:15" ht="12.75">
      <c r="B88" t="s">
        <v>1056</v>
      </c>
      <c r="C88" t="s">
        <v>1005</v>
      </c>
      <c r="D88">
        <v>78.5</v>
      </c>
      <c r="E88" t="s">
        <v>398</v>
      </c>
      <c r="H88">
        <v>821200</v>
      </c>
      <c r="J88">
        <v>0</v>
      </c>
      <c r="K88">
        <f t="shared" si="9"/>
        <v>0</v>
      </c>
      <c r="L88">
        <f t="shared" si="10"/>
        <v>821200</v>
      </c>
      <c r="M88">
        <f t="shared" si="11"/>
        <v>0</v>
      </c>
      <c r="N88">
        <v>2.51</v>
      </c>
      <c r="O88">
        <v>362</v>
      </c>
    </row>
    <row r="89" spans="2:15" ht="12.75">
      <c r="B89" t="s">
        <v>1057</v>
      </c>
      <c r="C89" t="s">
        <v>1005</v>
      </c>
      <c r="D89">
        <v>85</v>
      </c>
      <c r="E89" t="s">
        <v>398</v>
      </c>
      <c r="H89">
        <v>870160</v>
      </c>
      <c r="J89">
        <v>0</v>
      </c>
      <c r="K89">
        <f t="shared" si="9"/>
        <v>0</v>
      </c>
      <c r="L89">
        <f t="shared" si="10"/>
        <v>870160</v>
      </c>
      <c r="M89">
        <f t="shared" si="11"/>
        <v>0</v>
      </c>
      <c r="N89">
        <v>2.51</v>
      </c>
      <c r="O89">
        <v>362</v>
      </c>
    </row>
    <row r="92" ht="12.75">
      <c r="B92" t="s">
        <v>0</v>
      </c>
    </row>
    <row r="93" ht="12.75">
      <c r="B93" t="s">
        <v>1</v>
      </c>
    </row>
    <row r="94" spans="2:18" ht="12.75">
      <c r="B94" t="s">
        <v>2</v>
      </c>
      <c r="C94" t="s">
        <v>3</v>
      </c>
      <c r="D94">
        <v>25.2</v>
      </c>
      <c r="E94">
        <v>27</v>
      </c>
      <c r="H94">
        <v>492800</v>
      </c>
      <c r="J94">
        <v>0</v>
      </c>
      <c r="K94">
        <f>$C$11</f>
        <v>0</v>
      </c>
      <c r="L94">
        <f>SUM(H94-(H94*K94))</f>
        <v>492800</v>
      </c>
      <c r="M94">
        <f>L94*J94</f>
        <v>0</v>
      </c>
      <c r="N94">
        <v>0.76024</v>
      </c>
      <c r="O94">
        <v>252</v>
      </c>
      <c r="P94">
        <f>J94*L94</f>
        <v>0</v>
      </c>
      <c r="Q94">
        <f>J94*N94</f>
        <v>0</v>
      </c>
      <c r="R94">
        <f>J94*O94</f>
        <v>0</v>
      </c>
    </row>
    <row r="95" spans="2:18" ht="12.75">
      <c r="B95" t="s">
        <v>4</v>
      </c>
      <c r="C95" t="s">
        <v>3</v>
      </c>
      <c r="D95">
        <v>28</v>
      </c>
      <c r="E95">
        <v>31.5</v>
      </c>
      <c r="H95">
        <v>500800</v>
      </c>
      <c r="J95">
        <v>0</v>
      </c>
      <c r="K95">
        <f>$C$11</f>
        <v>0</v>
      </c>
      <c r="L95">
        <f>SUM(H95-(H95*K95))</f>
        <v>500800</v>
      </c>
      <c r="M95">
        <f>L95*J95</f>
        <v>0</v>
      </c>
      <c r="N95">
        <v>0.76024</v>
      </c>
      <c r="O95">
        <v>252</v>
      </c>
      <c r="P95">
        <f>J95*L95</f>
        <v>0</v>
      </c>
      <c r="Q95">
        <f>J95*N95</f>
        <v>0</v>
      </c>
      <c r="R95">
        <f>J95*O95</f>
        <v>0</v>
      </c>
    </row>
    <row r="96" spans="2:18" ht="12.75">
      <c r="B96" t="s">
        <v>5</v>
      </c>
      <c r="C96" t="s">
        <v>3</v>
      </c>
      <c r="D96">
        <v>33.5</v>
      </c>
      <c r="E96">
        <v>37.5</v>
      </c>
      <c r="H96">
        <v>510960</v>
      </c>
      <c r="J96">
        <v>0</v>
      </c>
      <c r="K96">
        <f>$C$11</f>
        <v>0</v>
      </c>
      <c r="L96">
        <f>SUM(H96-(H96*K96))</f>
        <v>510960</v>
      </c>
      <c r="M96">
        <f>L96*J96</f>
        <v>0</v>
      </c>
      <c r="N96">
        <v>0.76024</v>
      </c>
      <c r="O96">
        <v>253</v>
      </c>
      <c r="P96">
        <f>J96*L96</f>
        <v>0</v>
      </c>
      <c r="Q96">
        <f>J96*N96</f>
        <v>0</v>
      </c>
      <c r="R96">
        <f>J96*O96</f>
        <v>0</v>
      </c>
    </row>
    <row r="99" ht="12.75">
      <c r="B99" t="s">
        <v>6</v>
      </c>
    </row>
    <row r="100" ht="12.75">
      <c r="B100" t="s">
        <v>7</v>
      </c>
    </row>
    <row r="101" spans="2:18" ht="12.75">
      <c r="B101" t="s">
        <v>8</v>
      </c>
      <c r="C101" t="s">
        <v>3</v>
      </c>
      <c r="H101">
        <v>669040</v>
      </c>
      <c r="J101">
        <v>0</v>
      </c>
      <c r="K101">
        <f aca="true" t="shared" si="12" ref="K101:K107">$C$11</f>
        <v>0</v>
      </c>
      <c r="L101">
        <f aca="true" t="shared" si="13" ref="L101:L107">SUM(H101-(H101*K101))</f>
        <v>669040</v>
      </c>
      <c r="M101">
        <f aca="true" t="shared" si="14" ref="M101:M107">L101*J101</f>
        <v>0</v>
      </c>
      <c r="P101">
        <f>J101*L101</f>
        <v>0</v>
      </c>
      <c r="Q101">
        <f>J101*N101</f>
        <v>0</v>
      </c>
      <c r="R101">
        <f>J101*O101</f>
        <v>0</v>
      </c>
    </row>
    <row r="102" spans="2:13" ht="12.75">
      <c r="B102" t="s">
        <v>9</v>
      </c>
      <c r="H102">
        <v>758240</v>
      </c>
      <c r="J102">
        <v>0</v>
      </c>
      <c r="K102">
        <f t="shared" si="12"/>
        <v>0</v>
      </c>
      <c r="L102">
        <f t="shared" si="13"/>
        <v>758240</v>
      </c>
      <c r="M102">
        <f t="shared" si="14"/>
        <v>0</v>
      </c>
    </row>
    <row r="103" spans="2:13" ht="12.75">
      <c r="B103" t="s">
        <v>10</v>
      </c>
      <c r="C103" t="s">
        <v>3</v>
      </c>
      <c r="H103">
        <v>792000</v>
      </c>
      <c r="J103">
        <v>0</v>
      </c>
      <c r="K103">
        <f t="shared" si="12"/>
        <v>0</v>
      </c>
      <c r="L103">
        <f t="shared" si="13"/>
        <v>792000</v>
      </c>
      <c r="M103">
        <f t="shared" si="14"/>
        <v>0</v>
      </c>
    </row>
    <row r="104" spans="2:13" ht="12.75">
      <c r="B104" t="s">
        <v>11</v>
      </c>
      <c r="H104">
        <v>934160</v>
      </c>
      <c r="J104">
        <v>0</v>
      </c>
      <c r="K104">
        <f t="shared" si="12"/>
        <v>0</v>
      </c>
      <c r="L104">
        <f t="shared" si="13"/>
        <v>934160</v>
      </c>
      <c r="M104">
        <f t="shared" si="14"/>
        <v>0</v>
      </c>
    </row>
    <row r="105" spans="2:13" ht="12.75">
      <c r="B105" t="s">
        <v>12</v>
      </c>
      <c r="C105" t="s">
        <v>3</v>
      </c>
      <c r="H105">
        <v>980000</v>
      </c>
      <c r="J105">
        <v>0</v>
      </c>
      <c r="K105">
        <f t="shared" si="12"/>
        <v>0</v>
      </c>
      <c r="L105">
        <f t="shared" si="13"/>
        <v>980000</v>
      </c>
      <c r="M105">
        <f t="shared" si="14"/>
        <v>0</v>
      </c>
    </row>
    <row r="106" spans="2:18" ht="12.75">
      <c r="B106" t="s">
        <v>13</v>
      </c>
      <c r="H106">
        <v>1012400</v>
      </c>
      <c r="J106">
        <v>0</v>
      </c>
      <c r="K106">
        <f t="shared" si="12"/>
        <v>0</v>
      </c>
      <c r="L106">
        <f t="shared" si="13"/>
        <v>1012400</v>
      </c>
      <c r="M106">
        <f t="shared" si="14"/>
        <v>0</v>
      </c>
      <c r="P106">
        <f>J106*L106</f>
        <v>0</v>
      </c>
      <c r="Q106">
        <f>J106*N106</f>
        <v>0</v>
      </c>
      <c r="R106">
        <f>J106*O106</f>
        <v>0</v>
      </c>
    </row>
    <row r="107" spans="2:18" ht="12.75">
      <c r="B107" t="s">
        <v>14</v>
      </c>
      <c r="C107" t="s">
        <v>3</v>
      </c>
      <c r="H107">
        <v>1083200</v>
      </c>
      <c r="J107">
        <v>0</v>
      </c>
      <c r="K107">
        <f t="shared" si="12"/>
        <v>0</v>
      </c>
      <c r="L107">
        <f t="shared" si="13"/>
        <v>1083200</v>
      </c>
      <c r="M107">
        <f t="shared" si="14"/>
        <v>0</v>
      </c>
      <c r="P107">
        <f>J107*L107</f>
        <v>0</v>
      </c>
      <c r="Q107">
        <f>J107*N107</f>
        <v>0</v>
      </c>
      <c r="R107">
        <f>J107*O107</f>
        <v>0</v>
      </c>
    </row>
    <row r="108" ht="12.75">
      <c r="B108" t="s">
        <v>15</v>
      </c>
    </row>
    <row r="109" ht="12.75">
      <c r="B109" t="s">
        <v>16</v>
      </c>
    </row>
    <row r="110" spans="2:18" ht="12.75">
      <c r="B110" t="s">
        <v>17</v>
      </c>
      <c r="D110">
        <v>2.2</v>
      </c>
      <c r="E110">
        <v>2.6</v>
      </c>
      <c r="F110" t="s">
        <v>18</v>
      </c>
      <c r="G110" t="s">
        <v>19</v>
      </c>
      <c r="H110">
        <v>28080</v>
      </c>
      <c r="J110">
        <v>0</v>
      </c>
      <c r="K110">
        <f aca="true" t="shared" si="15" ref="K110:K117">$C$11</f>
        <v>0</v>
      </c>
      <c r="L110">
        <f aca="true" t="shared" si="16" ref="L110:L117">SUM(H110-(H110*K110))</f>
        <v>28080</v>
      </c>
      <c r="M110">
        <f aca="true" t="shared" si="17" ref="M110:M117">L110*J110</f>
        <v>0</v>
      </c>
      <c r="N110">
        <v>0.1152</v>
      </c>
      <c r="O110">
        <v>12.1</v>
      </c>
      <c r="P110">
        <f aca="true" t="shared" si="18" ref="P110:P116">J110*L110</f>
        <v>0</v>
      </c>
      <c r="Q110">
        <f aca="true" t="shared" si="19" ref="Q110:Q116">J110*N110</f>
        <v>0</v>
      </c>
      <c r="R110">
        <f aca="true" t="shared" si="20" ref="R110:R116">J110*O110</f>
        <v>0</v>
      </c>
    </row>
    <row r="111" spans="2:18" ht="12.75">
      <c r="B111" t="s">
        <v>20</v>
      </c>
      <c r="D111">
        <v>2.8</v>
      </c>
      <c r="E111">
        <v>3.2</v>
      </c>
      <c r="H111">
        <v>28640</v>
      </c>
      <c r="J111">
        <v>0</v>
      </c>
      <c r="K111">
        <f t="shared" si="15"/>
        <v>0</v>
      </c>
      <c r="L111">
        <f t="shared" si="16"/>
        <v>28640</v>
      </c>
      <c r="M111">
        <f t="shared" si="17"/>
        <v>0</v>
      </c>
      <c r="N111">
        <v>0.115</v>
      </c>
      <c r="O111">
        <v>13.1</v>
      </c>
      <c r="P111">
        <f t="shared" si="18"/>
        <v>0</v>
      </c>
      <c r="Q111">
        <f t="shared" si="19"/>
        <v>0</v>
      </c>
      <c r="R111">
        <f t="shared" si="20"/>
        <v>0</v>
      </c>
    </row>
    <row r="112" spans="2:18" ht="12.75">
      <c r="B112" t="s">
        <v>21</v>
      </c>
      <c r="D112">
        <v>3.6</v>
      </c>
      <c r="E112">
        <v>4</v>
      </c>
      <c r="F112" t="s">
        <v>22</v>
      </c>
      <c r="G112" t="s">
        <v>23</v>
      </c>
      <c r="H112">
        <v>31600</v>
      </c>
      <c r="J112">
        <v>0</v>
      </c>
      <c r="K112">
        <f t="shared" si="15"/>
        <v>0</v>
      </c>
      <c r="L112">
        <f t="shared" si="16"/>
        <v>31600</v>
      </c>
      <c r="M112">
        <f t="shared" si="17"/>
        <v>0</v>
      </c>
      <c r="N112">
        <v>0.1527</v>
      </c>
      <c r="O112">
        <v>15.5</v>
      </c>
      <c r="P112">
        <f t="shared" si="18"/>
        <v>0</v>
      </c>
      <c r="Q112">
        <f t="shared" si="19"/>
        <v>0</v>
      </c>
      <c r="R112">
        <f t="shared" si="20"/>
        <v>0</v>
      </c>
    </row>
    <row r="113" spans="2:18" ht="12.75">
      <c r="B113" t="s">
        <v>24</v>
      </c>
      <c r="D113">
        <v>4.5</v>
      </c>
      <c r="E113">
        <v>5</v>
      </c>
      <c r="H113">
        <v>36080</v>
      </c>
      <c r="J113">
        <v>0</v>
      </c>
      <c r="K113">
        <f t="shared" si="15"/>
        <v>0</v>
      </c>
      <c r="L113">
        <f t="shared" si="16"/>
        <v>36080</v>
      </c>
      <c r="M113">
        <f t="shared" si="17"/>
        <v>0</v>
      </c>
      <c r="N113">
        <v>0.1527</v>
      </c>
      <c r="O113">
        <v>16.9</v>
      </c>
      <c r="P113">
        <f t="shared" si="18"/>
        <v>0</v>
      </c>
      <c r="Q113">
        <f t="shared" si="19"/>
        <v>0</v>
      </c>
      <c r="R113">
        <f t="shared" si="20"/>
        <v>0</v>
      </c>
    </row>
    <row r="114" spans="2:18" ht="12.75">
      <c r="B114" t="s">
        <v>25</v>
      </c>
      <c r="D114">
        <v>5.6</v>
      </c>
      <c r="E114">
        <v>6.3</v>
      </c>
      <c r="F114" t="s">
        <v>26</v>
      </c>
      <c r="G114" t="s">
        <v>23</v>
      </c>
      <c r="H114">
        <v>36960</v>
      </c>
      <c r="J114">
        <v>0</v>
      </c>
      <c r="K114">
        <f t="shared" si="15"/>
        <v>0</v>
      </c>
      <c r="L114">
        <f t="shared" si="16"/>
        <v>36960</v>
      </c>
      <c r="M114">
        <f t="shared" si="17"/>
        <v>0</v>
      </c>
      <c r="N114">
        <v>0.1527</v>
      </c>
      <c r="O114">
        <v>16.9</v>
      </c>
      <c r="P114">
        <f t="shared" si="18"/>
        <v>0</v>
      </c>
      <c r="Q114">
        <f t="shared" si="19"/>
        <v>0</v>
      </c>
      <c r="R114">
        <f t="shared" si="20"/>
        <v>0</v>
      </c>
    </row>
    <row r="115" spans="2:18" ht="12.75">
      <c r="B115" t="s">
        <v>27</v>
      </c>
      <c r="D115">
        <v>7.1</v>
      </c>
      <c r="E115">
        <v>8</v>
      </c>
      <c r="F115" t="s">
        <v>26</v>
      </c>
      <c r="G115" t="s">
        <v>23</v>
      </c>
      <c r="H115">
        <v>39120</v>
      </c>
      <c r="J115">
        <v>0</v>
      </c>
      <c r="K115">
        <f t="shared" si="15"/>
        <v>0</v>
      </c>
      <c r="L115">
        <f t="shared" si="16"/>
        <v>39120</v>
      </c>
      <c r="M115">
        <f t="shared" si="17"/>
        <v>0</v>
      </c>
      <c r="N115">
        <v>0.2225</v>
      </c>
      <c r="O115">
        <v>22.4</v>
      </c>
      <c r="P115">
        <f t="shared" si="18"/>
        <v>0</v>
      </c>
      <c r="Q115">
        <f t="shared" si="19"/>
        <v>0</v>
      </c>
      <c r="R115">
        <f t="shared" si="20"/>
        <v>0</v>
      </c>
    </row>
    <row r="116" spans="2:18" ht="12.75">
      <c r="B116" t="s">
        <v>28</v>
      </c>
      <c r="D116">
        <v>8</v>
      </c>
      <c r="E116">
        <v>9</v>
      </c>
      <c r="H116">
        <v>43200</v>
      </c>
      <c r="J116">
        <v>0</v>
      </c>
      <c r="K116">
        <f t="shared" si="15"/>
        <v>0</v>
      </c>
      <c r="L116">
        <f t="shared" si="16"/>
        <v>43200</v>
      </c>
      <c r="M116">
        <f t="shared" si="17"/>
        <v>0</v>
      </c>
      <c r="N116">
        <v>0.2225</v>
      </c>
      <c r="O116">
        <v>22.4</v>
      </c>
      <c r="P116">
        <f t="shared" si="18"/>
        <v>0</v>
      </c>
      <c r="Q116">
        <f t="shared" si="19"/>
        <v>0</v>
      </c>
      <c r="R116">
        <f t="shared" si="20"/>
        <v>0</v>
      </c>
    </row>
    <row r="117" spans="2:18" ht="12.75">
      <c r="B117" t="s">
        <v>29</v>
      </c>
      <c r="D117">
        <v>9</v>
      </c>
      <c r="E117">
        <v>10</v>
      </c>
      <c r="H117">
        <v>44800</v>
      </c>
      <c r="J117">
        <v>0</v>
      </c>
      <c r="K117">
        <f t="shared" si="15"/>
        <v>0</v>
      </c>
      <c r="L117">
        <f t="shared" si="16"/>
        <v>44800</v>
      </c>
      <c r="M117">
        <f t="shared" si="17"/>
        <v>0</v>
      </c>
      <c r="N117">
        <v>0.2225</v>
      </c>
      <c r="O117">
        <v>22.4</v>
      </c>
      <c r="P117">
        <f>J115*L115</f>
        <v>0</v>
      </c>
      <c r="Q117">
        <f>J115*N115</f>
        <v>0</v>
      </c>
      <c r="R117">
        <f>J115*O115</f>
        <v>0</v>
      </c>
    </row>
    <row r="119" ht="12.75">
      <c r="B119" t="s">
        <v>30</v>
      </c>
    </row>
    <row r="120" spans="2:18" ht="12.75">
      <c r="B120" t="s">
        <v>31</v>
      </c>
      <c r="C120" t="s">
        <v>32</v>
      </c>
      <c r="D120">
        <v>1.8</v>
      </c>
      <c r="E120">
        <v>2.2</v>
      </c>
      <c r="F120" t="s">
        <v>18</v>
      </c>
      <c r="G120" t="s">
        <v>19</v>
      </c>
      <c r="H120">
        <v>52720</v>
      </c>
      <c r="J120">
        <v>0</v>
      </c>
      <c r="K120">
        <f>$C$11</f>
        <v>0</v>
      </c>
      <c r="L120">
        <f>SUM(H120-(H120*K120))</f>
        <v>52720</v>
      </c>
      <c r="M120">
        <f>L120*J120</f>
        <v>0</v>
      </c>
      <c r="N120">
        <f>1.155*0.245*0.49</f>
        <v>0.13865775</v>
      </c>
      <c r="O120">
        <v>16</v>
      </c>
      <c r="P120">
        <f>J120*L120</f>
        <v>0</v>
      </c>
      <c r="Q120">
        <f>J120*SUM(N120:N121)</f>
        <v>0</v>
      </c>
      <c r="R120">
        <f>J120*SUM(O120:O121)</f>
        <v>0</v>
      </c>
    </row>
    <row r="121" spans="3:15" ht="12.75">
      <c r="C121" t="s">
        <v>33</v>
      </c>
      <c r="N121">
        <f>1.232*0.107*0.517</f>
        <v>0.068153008</v>
      </c>
      <c r="O121">
        <v>5.21</v>
      </c>
    </row>
    <row r="122" spans="2:18" ht="12.75">
      <c r="B122" t="s">
        <v>34</v>
      </c>
      <c r="C122" t="s">
        <v>35</v>
      </c>
      <c r="D122">
        <v>2.2</v>
      </c>
      <c r="E122">
        <v>2.6</v>
      </c>
      <c r="F122" t="s">
        <v>22</v>
      </c>
      <c r="G122" t="s">
        <v>23</v>
      </c>
      <c r="H122">
        <v>56800</v>
      </c>
      <c r="J122">
        <v>0</v>
      </c>
      <c r="K122">
        <f>$C$11</f>
        <v>0</v>
      </c>
      <c r="L122">
        <f>SUM(H122-(H122*K122))</f>
        <v>56800</v>
      </c>
      <c r="M122">
        <f>L122*J122</f>
        <v>0</v>
      </c>
      <c r="N122">
        <f>1.155*0.245*0.49</f>
        <v>0.13865775</v>
      </c>
      <c r="O122">
        <v>16</v>
      </c>
      <c r="P122">
        <f>J122*L122</f>
        <v>0</v>
      </c>
      <c r="Q122">
        <f>J122*SUM(N122:N123)</f>
        <v>0</v>
      </c>
      <c r="R122">
        <f>J122*SUM(O122:O123)</f>
        <v>0</v>
      </c>
    </row>
    <row r="123" spans="3:15" ht="12.75">
      <c r="C123" t="s">
        <v>33</v>
      </c>
      <c r="N123">
        <f>1.232*0.107*0.517</f>
        <v>0.068153008</v>
      </c>
      <c r="O123">
        <v>5.21</v>
      </c>
    </row>
    <row r="124" spans="2:18" ht="12.75">
      <c r="B124" t="s">
        <v>36</v>
      </c>
      <c r="C124" t="s">
        <v>37</v>
      </c>
      <c r="D124">
        <v>2.8</v>
      </c>
      <c r="E124">
        <v>3.2</v>
      </c>
      <c r="F124" t="s">
        <v>26</v>
      </c>
      <c r="G124" t="s">
        <v>23</v>
      </c>
      <c r="H124">
        <v>62960</v>
      </c>
      <c r="J124">
        <v>0</v>
      </c>
      <c r="K124">
        <f>$C$11</f>
        <v>0</v>
      </c>
      <c r="L124">
        <f>SUM(H124-(H124*K124))</f>
        <v>62960</v>
      </c>
      <c r="M124">
        <f>L124*J124</f>
        <v>0</v>
      </c>
      <c r="N124">
        <f>1.155*0.245*0.49</f>
        <v>0.13865775</v>
      </c>
      <c r="O124">
        <v>16.5</v>
      </c>
      <c r="P124">
        <f>J124*L124</f>
        <v>0</v>
      </c>
      <c r="Q124">
        <f>J124*SUM(N124:N125)</f>
        <v>0</v>
      </c>
      <c r="R124">
        <f>J124*SUM(O124:O125)</f>
        <v>0</v>
      </c>
    </row>
    <row r="125" spans="3:15" ht="12.75">
      <c r="C125" t="s">
        <v>33</v>
      </c>
      <c r="N125">
        <f>1.232*0.107*0.517</f>
        <v>0.068153008</v>
      </c>
      <c r="O125">
        <v>5.21</v>
      </c>
    </row>
    <row r="126" spans="2:18" ht="12.75">
      <c r="B126" t="s">
        <v>38</v>
      </c>
      <c r="C126" t="s">
        <v>39</v>
      </c>
      <c r="D126">
        <v>3.6</v>
      </c>
      <c r="E126">
        <v>4</v>
      </c>
      <c r="F126" t="s">
        <v>22</v>
      </c>
      <c r="G126" t="s">
        <v>23</v>
      </c>
      <c r="H126">
        <v>64880</v>
      </c>
      <c r="J126">
        <v>0</v>
      </c>
      <c r="K126">
        <f>$C$11</f>
        <v>0</v>
      </c>
      <c r="L126">
        <f>SUM(H126-(H126*K126))</f>
        <v>64880</v>
      </c>
      <c r="M126">
        <f>L126*J126</f>
        <v>0</v>
      </c>
      <c r="N126">
        <f>1.155*0.245*0.49</f>
        <v>0.13865775</v>
      </c>
      <c r="O126">
        <v>16.5</v>
      </c>
      <c r="P126">
        <f>J126*L126</f>
        <v>0</v>
      </c>
      <c r="Q126">
        <f>J126*SUM(N126:N127)</f>
        <v>0</v>
      </c>
      <c r="R126">
        <f>J126*SUM(O126:O127)</f>
        <v>0</v>
      </c>
    </row>
    <row r="127" spans="3:15" ht="12.75">
      <c r="C127" t="s">
        <v>33</v>
      </c>
      <c r="N127">
        <f>1.232*0.107*0.517</f>
        <v>0.068153008</v>
      </c>
      <c r="O127">
        <v>5.21</v>
      </c>
    </row>
    <row r="128" spans="2:18" ht="12.75">
      <c r="B128" t="s">
        <v>40</v>
      </c>
      <c r="C128" t="s">
        <v>41</v>
      </c>
      <c r="D128">
        <v>4.5</v>
      </c>
      <c r="E128">
        <v>5</v>
      </c>
      <c r="F128" t="s">
        <v>18</v>
      </c>
      <c r="G128" t="s">
        <v>19</v>
      </c>
      <c r="H128">
        <v>65680</v>
      </c>
      <c r="J128">
        <v>0</v>
      </c>
      <c r="K128">
        <f>$C$11</f>
        <v>0</v>
      </c>
      <c r="L128">
        <f>SUM(H128-(H128*K128))</f>
        <v>65680</v>
      </c>
      <c r="M128">
        <f>L128*J128</f>
        <v>0</v>
      </c>
      <c r="N128">
        <v>0.194</v>
      </c>
      <c r="O128">
        <v>23.2</v>
      </c>
      <c r="P128">
        <f>J128*L128</f>
        <v>0</v>
      </c>
      <c r="Q128">
        <f>J128*N128</f>
        <v>0</v>
      </c>
      <c r="R128">
        <f>J128*O128</f>
        <v>0</v>
      </c>
    </row>
    <row r="129" spans="3:15" ht="12.75">
      <c r="C129" t="s">
        <v>42</v>
      </c>
      <c r="N129">
        <v>0.068153008</v>
      </c>
      <c r="O129">
        <v>5.2</v>
      </c>
    </row>
    <row r="130" spans="2:18" ht="12.75">
      <c r="B130" t="s">
        <v>43</v>
      </c>
      <c r="C130" t="s">
        <v>44</v>
      </c>
      <c r="D130">
        <v>5.6</v>
      </c>
      <c r="E130">
        <v>6.3</v>
      </c>
      <c r="F130" t="s">
        <v>22</v>
      </c>
      <c r="G130" t="s">
        <v>23</v>
      </c>
      <c r="H130">
        <v>66640</v>
      </c>
      <c r="J130">
        <v>0</v>
      </c>
      <c r="K130">
        <f>$C$11</f>
        <v>0</v>
      </c>
      <c r="L130">
        <f>SUM(H130-(H130*K130))</f>
        <v>66640</v>
      </c>
      <c r="M130">
        <f>L130*J130</f>
        <v>0</v>
      </c>
      <c r="N130">
        <v>0.194</v>
      </c>
      <c r="O130">
        <v>23.5</v>
      </c>
      <c r="P130">
        <f>J136*L136</f>
        <v>0</v>
      </c>
      <c r="Q130">
        <f>J136*SUM(N136:N137)</f>
        <v>0</v>
      </c>
      <c r="R130">
        <f>J136*SUM(O136:O137)</f>
        <v>0</v>
      </c>
    </row>
    <row r="131" spans="3:15" ht="12.75">
      <c r="C131" t="s">
        <v>42</v>
      </c>
      <c r="N131">
        <v>0.068153008</v>
      </c>
      <c r="O131">
        <v>5.2</v>
      </c>
    </row>
    <row r="132" spans="2:18" ht="12.75">
      <c r="B132" t="s">
        <v>45</v>
      </c>
      <c r="C132" t="s">
        <v>46</v>
      </c>
      <c r="D132">
        <v>7.1</v>
      </c>
      <c r="E132">
        <v>8</v>
      </c>
      <c r="F132" t="s">
        <v>26</v>
      </c>
      <c r="G132" t="s">
        <v>23</v>
      </c>
      <c r="H132">
        <v>67840</v>
      </c>
      <c r="J132">
        <v>0</v>
      </c>
      <c r="K132">
        <f>$C$11</f>
        <v>0</v>
      </c>
      <c r="L132">
        <f>SUM(H132-(H132*K132))</f>
        <v>67840</v>
      </c>
      <c r="M132">
        <f>L132*J132</f>
        <v>0</v>
      </c>
      <c r="N132">
        <v>0.194</v>
      </c>
      <c r="O132">
        <v>24.2</v>
      </c>
      <c r="P132">
        <f>J138*L138</f>
        <v>0</v>
      </c>
      <c r="Q132">
        <f>J138*SUM(N138:N139)</f>
        <v>0</v>
      </c>
      <c r="R132">
        <f>J138*SUM(O138:O139)</f>
        <v>0</v>
      </c>
    </row>
    <row r="133" spans="3:15" ht="12.75">
      <c r="C133" t="s">
        <v>42</v>
      </c>
      <c r="N133">
        <v>0.068153008</v>
      </c>
      <c r="O133">
        <v>5.2</v>
      </c>
    </row>
    <row r="135" ht="12.75">
      <c r="B135" t="s">
        <v>47</v>
      </c>
    </row>
    <row r="136" spans="2:18" ht="12.75">
      <c r="B136" t="s">
        <v>48</v>
      </c>
      <c r="C136" t="s">
        <v>49</v>
      </c>
      <c r="D136">
        <v>2.2</v>
      </c>
      <c r="E136">
        <v>2.6</v>
      </c>
      <c r="F136" t="s">
        <v>18</v>
      </c>
      <c r="G136" t="s">
        <v>19</v>
      </c>
      <c r="H136">
        <v>75520</v>
      </c>
      <c r="J136">
        <v>0</v>
      </c>
      <c r="K136">
        <f>$C$11</f>
        <v>0</v>
      </c>
      <c r="L136">
        <f>SUM(H136-(H136*K136))</f>
        <v>75520</v>
      </c>
      <c r="M136">
        <f>L136*J136</f>
        <v>0</v>
      </c>
      <c r="N136">
        <f>1.355*0.4*0.675</f>
        <v>0.36585000000000006</v>
      </c>
      <c r="O136">
        <v>42.5</v>
      </c>
      <c r="P136">
        <f>J136*L136</f>
        <v>0</v>
      </c>
      <c r="Q136">
        <f>J136*SUM(N136:N137)</f>
        <v>0</v>
      </c>
      <c r="R136">
        <f>J136*SUM(O136:O137)</f>
        <v>0</v>
      </c>
    </row>
    <row r="137" spans="3:15" ht="12.75">
      <c r="C137" t="s">
        <v>50</v>
      </c>
      <c r="N137">
        <f>1.525*0.765*0.13</f>
        <v>0.15166125</v>
      </c>
      <c r="O137">
        <v>15</v>
      </c>
    </row>
    <row r="138" spans="2:18" ht="12.75">
      <c r="B138" t="s">
        <v>51</v>
      </c>
      <c r="C138" t="s">
        <v>52</v>
      </c>
      <c r="D138">
        <v>2.8</v>
      </c>
      <c r="E138">
        <v>3.2</v>
      </c>
      <c r="F138" t="s">
        <v>22</v>
      </c>
      <c r="G138" t="s">
        <v>23</v>
      </c>
      <c r="H138">
        <v>79440</v>
      </c>
      <c r="J138">
        <v>0</v>
      </c>
      <c r="K138">
        <f>$C$11</f>
        <v>0</v>
      </c>
      <c r="L138">
        <f aca="true" t="shared" si="21" ref="L138:L146">SUM(H138-(H138*K138))</f>
        <v>79440</v>
      </c>
      <c r="M138">
        <f>L138*J138</f>
        <v>0</v>
      </c>
      <c r="N138">
        <f>1.355*0.4*0.675</f>
        <v>0.36585000000000006</v>
      </c>
      <c r="O138">
        <v>42.5</v>
      </c>
      <c r="P138">
        <f>J138*L138</f>
        <v>0</v>
      </c>
      <c r="Q138">
        <f>J138*SUM(N138:N139)</f>
        <v>0</v>
      </c>
      <c r="R138">
        <f>J138*SUM(O138:O139)</f>
        <v>0</v>
      </c>
    </row>
    <row r="139" spans="3:15" ht="12.75">
      <c r="C139" t="s">
        <v>50</v>
      </c>
      <c r="N139">
        <f>1.525*0.765*0.13</f>
        <v>0.15166125</v>
      </c>
      <c r="O139">
        <v>15</v>
      </c>
    </row>
    <row r="140" spans="2:18" ht="12.75">
      <c r="B140" t="s">
        <v>53</v>
      </c>
      <c r="C140" t="s">
        <v>54</v>
      </c>
      <c r="D140">
        <v>3.6</v>
      </c>
      <c r="E140">
        <v>4</v>
      </c>
      <c r="F140" t="s">
        <v>26</v>
      </c>
      <c r="G140" t="s">
        <v>23</v>
      </c>
      <c r="H140">
        <v>82480</v>
      </c>
      <c r="J140">
        <v>0</v>
      </c>
      <c r="K140">
        <f>$C$11</f>
        <v>0</v>
      </c>
      <c r="L140">
        <f t="shared" si="21"/>
        <v>82480</v>
      </c>
      <c r="M140">
        <f>L140*J140</f>
        <v>0</v>
      </c>
      <c r="N140">
        <f>1.355*0.4*0.675</f>
        <v>0.36585000000000006</v>
      </c>
      <c r="O140">
        <v>42.5</v>
      </c>
      <c r="P140">
        <f>J140*L140</f>
        <v>0</v>
      </c>
      <c r="Q140">
        <f>J140*SUM(N140:N141)</f>
        <v>0</v>
      </c>
      <c r="R140">
        <f>J140*SUM(O140:O141)</f>
        <v>0</v>
      </c>
    </row>
    <row r="141" spans="3:15" ht="12.75">
      <c r="C141" t="s">
        <v>50</v>
      </c>
      <c r="N141">
        <f>1.525*0.765*0.13</f>
        <v>0.15166125</v>
      </c>
      <c r="O141">
        <v>15</v>
      </c>
    </row>
    <row r="142" spans="2:18" ht="12.75">
      <c r="B142" t="s">
        <v>55</v>
      </c>
      <c r="C142" t="s">
        <v>56</v>
      </c>
      <c r="D142">
        <v>4.5</v>
      </c>
      <c r="E142">
        <v>5</v>
      </c>
      <c r="F142" t="s">
        <v>18</v>
      </c>
      <c r="G142" t="s">
        <v>19</v>
      </c>
      <c r="H142">
        <v>84000</v>
      </c>
      <c r="J142">
        <v>0</v>
      </c>
      <c r="K142">
        <f>$C$11</f>
        <v>0</v>
      </c>
      <c r="L142">
        <f t="shared" si="21"/>
        <v>84000</v>
      </c>
      <c r="M142">
        <f>L142*J142</f>
        <v>0</v>
      </c>
      <c r="N142">
        <f>1.355*0.4*0.675</f>
        <v>0.36585000000000006</v>
      </c>
      <c r="O142">
        <v>44.5</v>
      </c>
      <c r="P142">
        <f>J142*L142</f>
        <v>0</v>
      </c>
      <c r="Q142">
        <f>J142*SUM(N142:N143)</f>
        <v>0</v>
      </c>
      <c r="R142">
        <f>J142*SUM(O142:O143)</f>
        <v>0</v>
      </c>
    </row>
    <row r="143" spans="3:15" ht="12.75">
      <c r="C143" t="s">
        <v>50</v>
      </c>
      <c r="N143">
        <f>1.525*0.765*0.13</f>
        <v>0.15166125</v>
      </c>
      <c r="O143">
        <v>15</v>
      </c>
    </row>
    <row r="144" spans="2:18" ht="12.75">
      <c r="B144" t="s">
        <v>57</v>
      </c>
      <c r="C144" t="s">
        <v>58</v>
      </c>
      <c r="D144">
        <v>5.6</v>
      </c>
      <c r="E144">
        <v>6.3</v>
      </c>
      <c r="F144" t="s">
        <v>22</v>
      </c>
      <c r="G144" t="s">
        <v>23</v>
      </c>
      <c r="H144">
        <v>86000</v>
      </c>
      <c r="J144">
        <v>0</v>
      </c>
      <c r="K144">
        <f>$C$11</f>
        <v>0</v>
      </c>
      <c r="L144">
        <f t="shared" si="21"/>
        <v>86000</v>
      </c>
      <c r="M144">
        <f>L144*J144</f>
        <v>0</v>
      </c>
      <c r="N144">
        <f>1.355*0.4*0.675</f>
        <v>0.36585000000000006</v>
      </c>
      <c r="O144">
        <v>44.5</v>
      </c>
      <c r="P144">
        <f>J144*L144</f>
        <v>0</v>
      </c>
      <c r="Q144">
        <f>J144*SUM(N144:N145)</f>
        <v>0</v>
      </c>
      <c r="R144">
        <f>J144*SUM(O144:O145)</f>
        <v>0</v>
      </c>
    </row>
    <row r="145" spans="3:15" ht="12.75">
      <c r="C145" t="s">
        <v>50</v>
      </c>
      <c r="N145">
        <f>1.525*0.765*0.13</f>
        <v>0.15166125</v>
      </c>
      <c r="O145">
        <v>15</v>
      </c>
    </row>
    <row r="146" spans="2:18" ht="12.75">
      <c r="B146" t="s">
        <v>59</v>
      </c>
      <c r="C146" t="s">
        <v>60</v>
      </c>
      <c r="D146">
        <v>7.1</v>
      </c>
      <c r="E146">
        <v>8</v>
      </c>
      <c r="F146" t="s">
        <v>26</v>
      </c>
      <c r="G146" t="s">
        <v>23</v>
      </c>
      <c r="H146">
        <v>87760</v>
      </c>
      <c r="J146">
        <v>0</v>
      </c>
      <c r="K146">
        <f>$C$11</f>
        <v>0</v>
      </c>
      <c r="L146">
        <f t="shared" si="21"/>
        <v>87760</v>
      </c>
      <c r="M146">
        <f>L146*J146</f>
        <v>0</v>
      </c>
      <c r="N146">
        <f>1.355*0.4*0.675</f>
        <v>0.36585000000000006</v>
      </c>
      <c r="O146">
        <v>44.5</v>
      </c>
      <c r="P146">
        <f>J146*L146</f>
        <v>0</v>
      </c>
      <c r="Q146">
        <f>J146*SUM(N146:N147)</f>
        <v>0</v>
      </c>
      <c r="R146">
        <f>J146*SUM(O146:O147)</f>
        <v>0</v>
      </c>
    </row>
    <row r="147" spans="3:15" ht="12.75">
      <c r="C147" t="s">
        <v>50</v>
      </c>
      <c r="N147">
        <f>1.525*0.765*0.13</f>
        <v>0.15166125</v>
      </c>
      <c r="O147">
        <v>15</v>
      </c>
    </row>
    <row r="149" ht="12.75">
      <c r="B149" t="s">
        <v>61</v>
      </c>
    </row>
    <row r="150" spans="2:18" ht="12.75">
      <c r="B150" t="s">
        <v>62</v>
      </c>
      <c r="C150" t="s">
        <v>63</v>
      </c>
      <c r="D150">
        <v>2.2</v>
      </c>
      <c r="E150">
        <v>2.6</v>
      </c>
      <c r="F150" t="s">
        <v>18</v>
      </c>
      <c r="G150" t="s">
        <v>19</v>
      </c>
      <c r="H150">
        <v>52640</v>
      </c>
      <c r="J150">
        <v>0</v>
      </c>
      <c r="K150">
        <f>$C$11</f>
        <v>0</v>
      </c>
      <c r="L150">
        <f>SUM(H150-(H150*K150))</f>
        <v>52640</v>
      </c>
      <c r="M150">
        <f>L150*J150</f>
        <v>0</v>
      </c>
      <c r="N150">
        <f>0.675*0.675*0.285</f>
        <v>0.129853125</v>
      </c>
      <c r="O150">
        <v>20</v>
      </c>
      <c r="P150">
        <f>J150*L150</f>
        <v>0</v>
      </c>
      <c r="Q150">
        <f>J150*SUM(N150:N151)</f>
        <v>0</v>
      </c>
      <c r="R150">
        <f>J150*SUM(O150:O151)</f>
        <v>0</v>
      </c>
    </row>
    <row r="151" spans="3:15" ht="12.75">
      <c r="C151" t="s">
        <v>64</v>
      </c>
      <c r="N151">
        <f>0.715*0.715*0.115</f>
        <v>0.05879087499999999</v>
      </c>
      <c r="O151">
        <v>4.5</v>
      </c>
    </row>
    <row r="152" spans="2:18" ht="12.75">
      <c r="B152" t="s">
        <v>65</v>
      </c>
      <c r="C152" t="s">
        <v>66</v>
      </c>
      <c r="D152">
        <v>2.8</v>
      </c>
      <c r="E152">
        <v>3.2</v>
      </c>
      <c r="F152" t="s">
        <v>22</v>
      </c>
      <c r="G152" t="s">
        <v>23</v>
      </c>
      <c r="H152">
        <v>54240</v>
      </c>
      <c r="J152">
        <v>0</v>
      </c>
      <c r="K152">
        <f>$C$11</f>
        <v>0</v>
      </c>
      <c r="L152">
        <f>SUM(H152-(H152*K152))</f>
        <v>54240</v>
      </c>
      <c r="M152">
        <f>L152*J152</f>
        <v>0</v>
      </c>
      <c r="N152">
        <f>0.675*0.675*0.285</f>
        <v>0.129853125</v>
      </c>
      <c r="O152">
        <v>20</v>
      </c>
      <c r="P152">
        <f>J152*L152</f>
        <v>0</v>
      </c>
      <c r="Q152">
        <f>J152*SUM(N152:N153)</f>
        <v>0</v>
      </c>
      <c r="R152">
        <f>J152*SUM(O152:O153)</f>
        <v>0</v>
      </c>
    </row>
    <row r="153" spans="3:15" ht="12.75">
      <c r="C153" t="s">
        <v>64</v>
      </c>
      <c r="N153">
        <f>0.715*0.715*0.115</f>
        <v>0.05879087499999999</v>
      </c>
      <c r="O153">
        <v>4.5</v>
      </c>
    </row>
    <row r="154" spans="2:18" ht="12.75">
      <c r="B154" t="s">
        <v>67</v>
      </c>
      <c r="C154" t="s">
        <v>68</v>
      </c>
      <c r="D154">
        <v>3.6</v>
      </c>
      <c r="E154">
        <v>4</v>
      </c>
      <c r="F154" t="s">
        <v>26</v>
      </c>
      <c r="G154" t="s">
        <v>23</v>
      </c>
      <c r="H154">
        <v>54880</v>
      </c>
      <c r="J154">
        <v>0</v>
      </c>
      <c r="K154">
        <f>$C$11</f>
        <v>0</v>
      </c>
      <c r="L154">
        <f>SUM(H154-(H154*K154))</f>
        <v>54880</v>
      </c>
      <c r="M154">
        <f>L154*J154</f>
        <v>0</v>
      </c>
      <c r="N154">
        <f>0.675*0.675*0.285</f>
        <v>0.129853125</v>
      </c>
      <c r="O154">
        <v>22</v>
      </c>
      <c r="P154">
        <f>J154*L154</f>
        <v>0</v>
      </c>
      <c r="Q154">
        <f>J154*SUM(N154:N155)</f>
        <v>0</v>
      </c>
      <c r="R154">
        <f>J154*SUM(O154:O155)</f>
        <v>0</v>
      </c>
    </row>
    <row r="155" spans="3:15" ht="12.75">
      <c r="C155" t="s">
        <v>64</v>
      </c>
      <c r="N155">
        <f>0.715*0.715*0.115</f>
        <v>0.05879087499999999</v>
      </c>
      <c r="O155">
        <v>4.5</v>
      </c>
    </row>
    <row r="156" spans="2:18" ht="12.75">
      <c r="B156" t="s">
        <v>69</v>
      </c>
      <c r="C156" t="s">
        <v>70</v>
      </c>
      <c r="D156">
        <v>4.5</v>
      </c>
      <c r="E156">
        <v>5</v>
      </c>
      <c r="F156" t="s">
        <v>22</v>
      </c>
      <c r="G156" t="s">
        <v>23</v>
      </c>
      <c r="H156">
        <v>55040</v>
      </c>
      <c r="J156">
        <v>0</v>
      </c>
      <c r="K156">
        <f>$C$11</f>
        <v>0</v>
      </c>
      <c r="L156">
        <f>SUM(H156-(H156*K156))</f>
        <v>55040</v>
      </c>
      <c r="M156">
        <f>L156*J156</f>
        <v>0</v>
      </c>
      <c r="N156">
        <f>0.675*0.675*0.285</f>
        <v>0.129853125</v>
      </c>
      <c r="O156">
        <v>22</v>
      </c>
      <c r="P156">
        <f>J156*L156</f>
        <v>0</v>
      </c>
      <c r="Q156">
        <f>J156*SUM(N156:N157)</f>
        <v>0</v>
      </c>
      <c r="R156">
        <f>J156*SUM(O156:O157)</f>
        <v>0</v>
      </c>
    </row>
    <row r="157" spans="3:15" ht="12.75">
      <c r="C157" t="s">
        <v>64</v>
      </c>
      <c r="N157">
        <f>0.715*0.715*0.115</f>
        <v>0.05879087499999999</v>
      </c>
      <c r="O157">
        <v>4.5</v>
      </c>
    </row>
    <row r="158" spans="2:18" ht="12.75">
      <c r="B158" t="s">
        <v>71</v>
      </c>
      <c r="C158" t="s">
        <v>72</v>
      </c>
      <c r="D158">
        <v>5.6</v>
      </c>
      <c r="E158">
        <v>6.3</v>
      </c>
      <c r="F158" t="s">
        <v>26</v>
      </c>
      <c r="G158" t="s">
        <v>23</v>
      </c>
      <c r="H158">
        <v>57760</v>
      </c>
      <c r="J158">
        <v>0</v>
      </c>
      <c r="K158">
        <f>$C$11</f>
        <v>0</v>
      </c>
      <c r="L158">
        <f>SUM(H158-(H158*K158))</f>
        <v>57760</v>
      </c>
      <c r="M158">
        <f>L158*J158</f>
        <v>0</v>
      </c>
      <c r="N158">
        <f>0.675*0.675*0.285</f>
        <v>0.129853125</v>
      </c>
      <c r="O158">
        <v>22</v>
      </c>
      <c r="P158">
        <f>J158*L158</f>
        <v>0</v>
      </c>
      <c r="Q158">
        <f>J158*SUM(N158:N159)</f>
        <v>0</v>
      </c>
      <c r="R158">
        <f>J158*SUM(O158:O159)</f>
        <v>0</v>
      </c>
    </row>
    <row r="159" spans="3:15" ht="12.75">
      <c r="C159" t="s">
        <v>64</v>
      </c>
      <c r="N159">
        <f>0.715*0.715*0.115</f>
        <v>0.05879087499999999</v>
      </c>
      <c r="O159">
        <v>4.5</v>
      </c>
    </row>
    <row r="161" ht="12.75">
      <c r="B161" t="s">
        <v>73</v>
      </c>
    </row>
    <row r="162" spans="2:18" ht="12.75">
      <c r="B162" t="s">
        <v>74</v>
      </c>
      <c r="C162" t="s">
        <v>75</v>
      </c>
      <c r="D162">
        <v>2.8</v>
      </c>
      <c r="E162">
        <v>3.2</v>
      </c>
      <c r="F162" t="s">
        <v>18</v>
      </c>
      <c r="G162" t="s">
        <v>19</v>
      </c>
      <c r="H162">
        <v>58800</v>
      </c>
      <c r="J162">
        <v>0</v>
      </c>
      <c r="K162">
        <f>$C$11</f>
        <v>0</v>
      </c>
      <c r="L162">
        <f>SUM(H162-(H162*K162))</f>
        <v>58800</v>
      </c>
      <c r="M162">
        <f>L162*J162</f>
        <v>0</v>
      </c>
      <c r="N162">
        <v>0.2371</v>
      </c>
      <c r="O162">
        <v>26.7</v>
      </c>
      <c r="P162">
        <f>J162*L162</f>
        <v>0</v>
      </c>
      <c r="Q162">
        <f>J162*SUM(N162:N163)</f>
        <v>0</v>
      </c>
      <c r="R162">
        <f>J162*SUM(O162:O163)</f>
        <v>0</v>
      </c>
    </row>
    <row r="163" spans="3:15" ht="12.75">
      <c r="C163" t="s">
        <v>76</v>
      </c>
      <c r="N163">
        <f>1.035*1.035*0.09</f>
        <v>0.09641024999999999</v>
      </c>
      <c r="O163">
        <v>9</v>
      </c>
    </row>
    <row r="164" spans="2:18" ht="12.75">
      <c r="B164" t="s">
        <v>77</v>
      </c>
      <c r="C164" t="s">
        <v>78</v>
      </c>
      <c r="D164">
        <v>3.6</v>
      </c>
      <c r="E164">
        <v>4</v>
      </c>
      <c r="F164" t="s">
        <v>22</v>
      </c>
      <c r="G164" t="s">
        <v>23</v>
      </c>
      <c r="H164">
        <v>59360</v>
      </c>
      <c r="J164">
        <v>0</v>
      </c>
      <c r="K164">
        <f>$C$11</f>
        <v>0</v>
      </c>
      <c r="L164">
        <f>SUM(H164-(H164*K164))</f>
        <v>59360</v>
      </c>
      <c r="M164">
        <f>L164*J164</f>
        <v>0</v>
      </c>
      <c r="N164">
        <v>0.2371</v>
      </c>
      <c r="O164">
        <v>26.7</v>
      </c>
      <c r="P164">
        <f>J164*L164</f>
        <v>0</v>
      </c>
      <c r="Q164">
        <f>J164*SUM(N164:N165)</f>
        <v>0</v>
      </c>
      <c r="R164">
        <f>J164*SUM(O164:O165)</f>
        <v>0</v>
      </c>
    </row>
    <row r="165" spans="3:15" ht="12.75">
      <c r="C165" t="s">
        <v>76</v>
      </c>
      <c r="N165">
        <f>1.035*1.035*0.09</f>
        <v>0.09641024999999999</v>
      </c>
      <c r="O165">
        <v>9</v>
      </c>
    </row>
    <row r="166" spans="2:18" ht="12.75">
      <c r="B166" t="s">
        <v>79</v>
      </c>
      <c r="C166" t="s">
        <v>80</v>
      </c>
      <c r="D166">
        <v>4.5</v>
      </c>
      <c r="E166">
        <v>5</v>
      </c>
      <c r="F166" t="s">
        <v>26</v>
      </c>
      <c r="G166" t="s">
        <v>23</v>
      </c>
      <c r="H166">
        <v>65600</v>
      </c>
      <c r="J166">
        <v>0</v>
      </c>
      <c r="K166">
        <f>$C$11</f>
        <v>0</v>
      </c>
      <c r="L166">
        <f>SUM(H166-(H166*K166))</f>
        <v>65600</v>
      </c>
      <c r="M166">
        <f>L166*J166</f>
        <v>0</v>
      </c>
      <c r="N166">
        <v>0.2371</v>
      </c>
      <c r="O166">
        <v>28.9</v>
      </c>
      <c r="P166">
        <f>J166*L166</f>
        <v>0</v>
      </c>
      <c r="Q166">
        <f>J166*SUM(N166:N167)</f>
        <v>0</v>
      </c>
      <c r="R166">
        <f>J166*SUM(O166:O167)</f>
        <v>0</v>
      </c>
    </row>
    <row r="167" spans="3:15" ht="12.75">
      <c r="C167" t="s">
        <v>76</v>
      </c>
      <c r="N167">
        <f>1.035*1.035*0.09</f>
        <v>0.09641024999999999</v>
      </c>
      <c r="O167">
        <v>9</v>
      </c>
    </row>
    <row r="168" spans="2:18" ht="12.75">
      <c r="B168" t="s">
        <v>81</v>
      </c>
      <c r="C168" t="s">
        <v>82</v>
      </c>
      <c r="D168">
        <v>5.6</v>
      </c>
      <c r="E168">
        <v>6.3</v>
      </c>
      <c r="F168" t="s">
        <v>22</v>
      </c>
      <c r="G168" t="s">
        <v>23</v>
      </c>
      <c r="H168">
        <v>67200</v>
      </c>
      <c r="J168">
        <v>0</v>
      </c>
      <c r="K168">
        <f>$C$11</f>
        <v>0</v>
      </c>
      <c r="L168">
        <f>SUM(H168-(H168*K168))</f>
        <v>67200</v>
      </c>
      <c r="M168">
        <f>L168*J168</f>
        <v>0</v>
      </c>
      <c r="N168">
        <v>0.2371</v>
      </c>
      <c r="O168">
        <v>28.9</v>
      </c>
      <c r="P168">
        <f>J168*L168</f>
        <v>0</v>
      </c>
      <c r="Q168">
        <f>J168*SUM(N168:N169)</f>
        <v>0</v>
      </c>
      <c r="R168">
        <f>J168*SUM(O168:O169)</f>
        <v>0</v>
      </c>
    </row>
    <row r="169" spans="3:15" ht="12.75">
      <c r="C169" t="s">
        <v>76</v>
      </c>
      <c r="N169">
        <f>1.035*1.035*0.09</f>
        <v>0.09641024999999999</v>
      </c>
      <c r="O169">
        <v>9</v>
      </c>
    </row>
    <row r="170" spans="2:18" ht="12.75">
      <c r="B170" t="s">
        <v>83</v>
      </c>
      <c r="C170" t="s">
        <v>84</v>
      </c>
      <c r="D170">
        <v>7.1</v>
      </c>
      <c r="E170">
        <v>8</v>
      </c>
      <c r="F170" t="s">
        <v>26</v>
      </c>
      <c r="G170" t="s">
        <v>23</v>
      </c>
      <c r="H170">
        <v>82560</v>
      </c>
      <c r="J170">
        <v>0</v>
      </c>
      <c r="K170">
        <f>$C$11</f>
        <v>0</v>
      </c>
      <c r="L170">
        <f>SUM(H170-(H170*K170))</f>
        <v>82560</v>
      </c>
      <c r="M170">
        <f>L170*J170</f>
        <v>0</v>
      </c>
      <c r="N170">
        <v>0.2371</v>
      </c>
      <c r="O170">
        <v>28.9</v>
      </c>
      <c r="P170">
        <f>J170*L170</f>
        <v>0</v>
      </c>
      <c r="Q170">
        <f>J170*SUM(N170:N171)</f>
        <v>0</v>
      </c>
      <c r="R170">
        <f>J170*SUM(O170:O171)</f>
        <v>0</v>
      </c>
    </row>
    <row r="171" spans="3:15" ht="12.75">
      <c r="C171" t="s">
        <v>76</v>
      </c>
      <c r="N171">
        <f>1.035*1.035*0.09</f>
        <v>0.09641024999999999</v>
      </c>
      <c r="O171">
        <v>9</v>
      </c>
    </row>
    <row r="172" spans="2:18" ht="12.75">
      <c r="B172" t="s">
        <v>85</v>
      </c>
      <c r="C172" t="s">
        <v>86</v>
      </c>
      <c r="D172">
        <v>8</v>
      </c>
      <c r="E172">
        <v>9</v>
      </c>
      <c r="F172" t="s">
        <v>18</v>
      </c>
      <c r="G172" t="s">
        <v>19</v>
      </c>
      <c r="H172">
        <v>84960</v>
      </c>
      <c r="J172">
        <v>0</v>
      </c>
      <c r="K172">
        <f>$C$11</f>
        <v>0</v>
      </c>
      <c r="L172">
        <f>SUM(H172-(H172*K172))</f>
        <v>84960</v>
      </c>
      <c r="M172">
        <f>L172*J172</f>
        <v>0</v>
      </c>
      <c r="N172">
        <v>0.2371</v>
      </c>
      <c r="O172">
        <v>28.9</v>
      </c>
      <c r="P172">
        <f>J172*L172</f>
        <v>0</v>
      </c>
      <c r="Q172">
        <f>J172*SUM(N172:N173)</f>
        <v>0</v>
      </c>
      <c r="R172">
        <f>J172*SUM(O172:O173)</f>
        <v>0</v>
      </c>
    </row>
    <row r="173" spans="3:15" ht="12.75">
      <c r="C173" t="s">
        <v>76</v>
      </c>
      <c r="N173">
        <f>1.035*1.035*0.09</f>
        <v>0.09641024999999999</v>
      </c>
      <c r="O173">
        <v>9</v>
      </c>
    </row>
    <row r="174" spans="2:18" ht="12.75">
      <c r="B174" t="s">
        <v>87</v>
      </c>
      <c r="C174" t="s">
        <v>88</v>
      </c>
      <c r="D174">
        <v>9</v>
      </c>
      <c r="E174">
        <v>10</v>
      </c>
      <c r="F174" t="s">
        <v>22</v>
      </c>
      <c r="G174" t="s">
        <v>23</v>
      </c>
      <c r="H174">
        <v>86160</v>
      </c>
      <c r="J174">
        <v>0</v>
      </c>
      <c r="K174">
        <f>$C$11</f>
        <v>0</v>
      </c>
      <c r="L174">
        <f>SUM(H174-(H174*K174))</f>
        <v>86160</v>
      </c>
      <c r="M174">
        <f>L174*J174</f>
        <v>0</v>
      </c>
      <c r="N174">
        <v>0.301</v>
      </c>
      <c r="O174">
        <v>34.1</v>
      </c>
      <c r="P174">
        <f>J174*L174</f>
        <v>0</v>
      </c>
      <c r="Q174">
        <f>J174*SUM(N174:N175)</f>
        <v>0</v>
      </c>
      <c r="R174">
        <f>J174*SUM(O174:O175)</f>
        <v>0</v>
      </c>
    </row>
    <row r="175" spans="3:15" ht="12.75">
      <c r="C175" t="s">
        <v>76</v>
      </c>
      <c r="N175">
        <f>1.035*1.035*0.09</f>
        <v>0.09641024999999999</v>
      </c>
      <c r="O175">
        <v>9</v>
      </c>
    </row>
    <row r="176" spans="2:18" ht="12.75">
      <c r="B176" t="s">
        <v>89</v>
      </c>
      <c r="C176" t="s">
        <v>90</v>
      </c>
      <c r="D176">
        <v>10</v>
      </c>
      <c r="E176">
        <v>11</v>
      </c>
      <c r="F176" t="s">
        <v>26</v>
      </c>
      <c r="G176" t="s">
        <v>23</v>
      </c>
      <c r="H176">
        <v>96400</v>
      </c>
      <c r="J176">
        <v>0</v>
      </c>
      <c r="K176">
        <f>$C$11</f>
        <v>0</v>
      </c>
      <c r="L176">
        <f>SUM(H176-(H176*K176))</f>
        <v>96400</v>
      </c>
      <c r="M176">
        <f>L176*J176</f>
        <v>0</v>
      </c>
      <c r="N176">
        <v>0.301</v>
      </c>
      <c r="O176">
        <v>34.1</v>
      </c>
      <c r="P176">
        <f>J176*L176</f>
        <v>0</v>
      </c>
      <c r="Q176">
        <f>J176*SUM(N176:N177)</f>
        <v>0</v>
      </c>
      <c r="R176">
        <f>J176*SUM(O176:O177)</f>
        <v>0</v>
      </c>
    </row>
    <row r="177" spans="3:15" ht="12.75">
      <c r="C177" t="s">
        <v>76</v>
      </c>
      <c r="N177">
        <f>1.035*1.035*0.09</f>
        <v>0.09641024999999999</v>
      </c>
      <c r="O177">
        <v>9</v>
      </c>
    </row>
    <row r="178" spans="2:18" ht="12.75">
      <c r="B178" t="s">
        <v>91</v>
      </c>
      <c r="C178" t="s">
        <v>92</v>
      </c>
      <c r="D178">
        <v>11.2</v>
      </c>
      <c r="E178">
        <v>12.5</v>
      </c>
      <c r="F178" t="s">
        <v>22</v>
      </c>
      <c r="G178" t="s">
        <v>23</v>
      </c>
      <c r="H178">
        <v>99760</v>
      </c>
      <c r="J178">
        <v>0</v>
      </c>
      <c r="K178">
        <f>$C$11</f>
        <v>0</v>
      </c>
      <c r="L178">
        <f>SUM(H178-(H178*K178))</f>
        <v>99760</v>
      </c>
      <c r="M178">
        <f>L178*J178</f>
        <v>0</v>
      </c>
      <c r="N178">
        <v>0.301</v>
      </c>
      <c r="O178">
        <v>34.1</v>
      </c>
      <c r="P178">
        <f>J178*L178</f>
        <v>0</v>
      </c>
      <c r="Q178">
        <f>J178*SUM(N178:N179)</f>
        <v>0</v>
      </c>
      <c r="R178">
        <f>J178*SUM(O178:O179)</f>
        <v>0</v>
      </c>
    </row>
    <row r="179" spans="3:15" ht="12.75">
      <c r="C179" t="s">
        <v>76</v>
      </c>
      <c r="N179">
        <f>1.035*1.035*0.09</f>
        <v>0.09641024999999999</v>
      </c>
      <c r="O179">
        <v>9</v>
      </c>
    </row>
    <row r="180" spans="2:18" ht="12.75">
      <c r="B180" t="s">
        <v>93</v>
      </c>
      <c r="C180" t="s">
        <v>94</v>
      </c>
      <c r="D180">
        <v>14</v>
      </c>
      <c r="E180">
        <v>16</v>
      </c>
      <c r="F180" t="s">
        <v>26</v>
      </c>
      <c r="G180" t="s">
        <v>23</v>
      </c>
      <c r="H180">
        <v>101120</v>
      </c>
      <c r="J180">
        <v>0</v>
      </c>
      <c r="K180">
        <f>$C$11</f>
        <v>0</v>
      </c>
      <c r="L180">
        <f>SUM(H180-(H180*K180))</f>
        <v>101120</v>
      </c>
      <c r="M180">
        <f>L180*J180</f>
        <v>0</v>
      </c>
      <c r="N180">
        <v>0.301</v>
      </c>
      <c r="O180">
        <v>36.3</v>
      </c>
      <c r="P180">
        <f>J180*L180</f>
        <v>0</v>
      </c>
      <c r="Q180">
        <f>J180*SUM(N180:N181)</f>
        <v>0</v>
      </c>
      <c r="R180">
        <f>J180*SUM(O180:O181)</f>
        <v>0</v>
      </c>
    </row>
    <row r="181" spans="3:15" ht="12.75">
      <c r="C181" t="s">
        <v>76</v>
      </c>
      <c r="N181">
        <f>1.035*1.035*0.09</f>
        <v>0.09641024999999999</v>
      </c>
      <c r="O181">
        <v>9</v>
      </c>
    </row>
    <row r="183" ht="12.75">
      <c r="B183" t="s">
        <v>95</v>
      </c>
    </row>
    <row r="184" spans="2:18" ht="12.75">
      <c r="B184" t="s">
        <v>96</v>
      </c>
      <c r="D184">
        <v>3.6</v>
      </c>
      <c r="E184">
        <v>4</v>
      </c>
      <c r="F184" t="s">
        <v>18</v>
      </c>
      <c r="G184" t="s">
        <v>19</v>
      </c>
      <c r="H184">
        <v>48400</v>
      </c>
      <c r="J184">
        <v>0</v>
      </c>
      <c r="K184">
        <f aca="true" t="shared" si="22" ref="K184:K191">$C$11</f>
        <v>0</v>
      </c>
      <c r="L184">
        <f aca="true" t="shared" si="23" ref="L184:L191">SUM(H184-(H184*K184))</f>
        <v>48400</v>
      </c>
      <c r="M184">
        <f aca="true" t="shared" si="24" ref="M184:M191">L184*J184</f>
        <v>0</v>
      </c>
      <c r="N184">
        <f>1.089*0.744*0.296</f>
        <v>0.23982393599999996</v>
      </c>
      <c r="O184">
        <v>32</v>
      </c>
      <c r="P184">
        <f aca="true" t="shared" si="25" ref="P184:P191">J184*L184</f>
        <v>0</v>
      </c>
      <c r="Q184">
        <f aca="true" t="shared" si="26" ref="Q184:Q190">J184*SUM(N184:N185)</f>
        <v>0</v>
      </c>
      <c r="R184">
        <f aca="true" t="shared" si="27" ref="R184:R190">J184*SUM(O184:O185)</f>
        <v>0</v>
      </c>
    </row>
    <row r="185" spans="2:18" ht="12.75">
      <c r="B185" t="s">
        <v>97</v>
      </c>
      <c r="D185">
        <v>4.5</v>
      </c>
      <c r="E185">
        <v>5</v>
      </c>
      <c r="H185">
        <v>52560</v>
      </c>
      <c r="J185">
        <v>0</v>
      </c>
      <c r="K185">
        <f t="shared" si="22"/>
        <v>0</v>
      </c>
      <c r="L185">
        <f t="shared" si="23"/>
        <v>52560</v>
      </c>
      <c r="M185">
        <f t="shared" si="24"/>
        <v>0</v>
      </c>
      <c r="N185">
        <f>1.089*0.744*0.296</f>
        <v>0.23982393599999996</v>
      </c>
      <c r="O185">
        <v>34</v>
      </c>
      <c r="P185">
        <f t="shared" si="25"/>
        <v>0</v>
      </c>
      <c r="Q185">
        <f t="shared" si="26"/>
        <v>0</v>
      </c>
      <c r="R185">
        <f t="shared" si="27"/>
        <v>0</v>
      </c>
    </row>
    <row r="186" spans="2:18" ht="12.75">
      <c r="B186" t="s">
        <v>98</v>
      </c>
      <c r="D186">
        <v>5.6</v>
      </c>
      <c r="E186">
        <v>6.3</v>
      </c>
      <c r="F186" t="s">
        <v>22</v>
      </c>
      <c r="G186" t="s">
        <v>23</v>
      </c>
      <c r="H186">
        <v>54640</v>
      </c>
      <c r="J186">
        <v>0</v>
      </c>
      <c r="K186">
        <f t="shared" si="22"/>
        <v>0</v>
      </c>
      <c r="L186">
        <f t="shared" si="23"/>
        <v>54640</v>
      </c>
      <c r="M186">
        <f t="shared" si="24"/>
        <v>0</v>
      </c>
      <c r="N186">
        <f>1.089*0.744*0.296</f>
        <v>0.23982393599999996</v>
      </c>
      <c r="O186">
        <v>34</v>
      </c>
      <c r="P186">
        <f t="shared" si="25"/>
        <v>0</v>
      </c>
      <c r="Q186">
        <f t="shared" si="26"/>
        <v>0</v>
      </c>
      <c r="R186">
        <f t="shared" si="27"/>
        <v>0</v>
      </c>
    </row>
    <row r="187" spans="2:18" ht="12.75">
      <c r="B187" t="s">
        <v>99</v>
      </c>
      <c r="D187">
        <v>7.1</v>
      </c>
      <c r="E187">
        <v>8</v>
      </c>
      <c r="H187">
        <v>58080</v>
      </c>
      <c r="J187">
        <v>0</v>
      </c>
      <c r="K187">
        <f t="shared" si="22"/>
        <v>0</v>
      </c>
      <c r="L187">
        <f t="shared" si="23"/>
        <v>58080</v>
      </c>
      <c r="M187">
        <f t="shared" si="24"/>
        <v>0</v>
      </c>
      <c r="N187">
        <f>1.089*0.744*0.296</f>
        <v>0.23982393599999996</v>
      </c>
      <c r="O187">
        <v>34</v>
      </c>
      <c r="P187">
        <f t="shared" si="25"/>
        <v>0</v>
      </c>
      <c r="Q187">
        <f t="shared" si="26"/>
        <v>0</v>
      </c>
      <c r="R187">
        <f t="shared" si="27"/>
        <v>0</v>
      </c>
    </row>
    <row r="188" spans="2:18" ht="12.75">
      <c r="B188" t="s">
        <v>100</v>
      </c>
      <c r="D188">
        <v>8</v>
      </c>
      <c r="E188">
        <v>9</v>
      </c>
      <c r="F188" t="s">
        <v>26</v>
      </c>
      <c r="G188" t="s">
        <v>23</v>
      </c>
      <c r="H188">
        <v>62160</v>
      </c>
      <c r="J188">
        <v>0</v>
      </c>
      <c r="K188">
        <f t="shared" si="22"/>
        <v>0</v>
      </c>
      <c r="L188">
        <f t="shared" si="23"/>
        <v>62160</v>
      </c>
      <c r="M188">
        <f t="shared" si="24"/>
        <v>0</v>
      </c>
      <c r="N188">
        <f>1.379*0.744*0.296</f>
        <v>0.303688896</v>
      </c>
      <c r="O188">
        <v>41</v>
      </c>
      <c r="P188">
        <f t="shared" si="25"/>
        <v>0</v>
      </c>
      <c r="Q188">
        <f t="shared" si="26"/>
        <v>0</v>
      </c>
      <c r="R188">
        <f t="shared" si="27"/>
        <v>0</v>
      </c>
    </row>
    <row r="189" spans="2:18" ht="12.75">
      <c r="B189" t="s">
        <v>101</v>
      </c>
      <c r="D189">
        <v>9</v>
      </c>
      <c r="E189">
        <v>10</v>
      </c>
      <c r="H189">
        <v>63760</v>
      </c>
      <c r="J189">
        <v>0</v>
      </c>
      <c r="K189">
        <f t="shared" si="22"/>
        <v>0</v>
      </c>
      <c r="L189">
        <f t="shared" si="23"/>
        <v>63760</v>
      </c>
      <c r="M189">
        <f t="shared" si="24"/>
        <v>0</v>
      </c>
      <c r="N189">
        <f>1.379*0.744*0.296</f>
        <v>0.303688896</v>
      </c>
      <c r="O189">
        <v>41</v>
      </c>
      <c r="P189">
        <f t="shared" si="25"/>
        <v>0</v>
      </c>
      <c r="Q189">
        <f t="shared" si="26"/>
        <v>0</v>
      </c>
      <c r="R189">
        <f t="shared" si="27"/>
        <v>0</v>
      </c>
    </row>
    <row r="190" spans="2:18" ht="12.75">
      <c r="B190" t="s">
        <v>102</v>
      </c>
      <c r="D190">
        <v>11.2</v>
      </c>
      <c r="E190">
        <v>12.5</v>
      </c>
      <c r="F190" t="s">
        <v>26</v>
      </c>
      <c r="G190" t="s">
        <v>23</v>
      </c>
      <c r="H190">
        <v>67280</v>
      </c>
      <c r="J190">
        <v>0</v>
      </c>
      <c r="K190">
        <f t="shared" si="22"/>
        <v>0</v>
      </c>
      <c r="L190">
        <f t="shared" si="23"/>
        <v>67280</v>
      </c>
      <c r="M190">
        <f t="shared" si="24"/>
        <v>0</v>
      </c>
      <c r="N190">
        <f>1.764*0.76*0.329</f>
        <v>0.44107056000000006</v>
      </c>
      <c r="O190">
        <v>59</v>
      </c>
      <c r="P190">
        <f t="shared" si="25"/>
        <v>0</v>
      </c>
      <c r="Q190">
        <f t="shared" si="26"/>
        <v>0</v>
      </c>
      <c r="R190">
        <f t="shared" si="27"/>
        <v>0</v>
      </c>
    </row>
    <row r="191" spans="2:18" ht="12.75">
      <c r="B191" t="s">
        <v>103</v>
      </c>
      <c r="D191">
        <v>14</v>
      </c>
      <c r="E191">
        <v>15.5</v>
      </c>
      <c r="H191">
        <v>71120</v>
      </c>
      <c r="J191">
        <v>0</v>
      </c>
      <c r="K191">
        <f t="shared" si="22"/>
        <v>0</v>
      </c>
      <c r="L191">
        <f t="shared" si="23"/>
        <v>71120</v>
      </c>
      <c r="M191">
        <f t="shared" si="24"/>
        <v>0</v>
      </c>
      <c r="N191">
        <f>1.764*0.76*0.329</f>
        <v>0.44107056000000006</v>
      </c>
      <c r="O191">
        <v>59</v>
      </c>
      <c r="P191">
        <f t="shared" si="25"/>
        <v>0</v>
      </c>
      <c r="Q191">
        <f>J191*SUM(N191:N191)</f>
        <v>0</v>
      </c>
      <c r="R191">
        <f>J191*SUM(O191:O191)</f>
        <v>0</v>
      </c>
    </row>
    <row r="193" ht="12.75">
      <c r="B193" t="s">
        <v>104</v>
      </c>
    </row>
    <row r="194" spans="2:18" ht="12.75">
      <c r="B194" t="s">
        <v>105</v>
      </c>
      <c r="D194">
        <v>2.2</v>
      </c>
      <c r="E194">
        <v>2.6</v>
      </c>
      <c r="H194">
        <v>42720</v>
      </c>
      <c r="J194">
        <v>0</v>
      </c>
      <c r="K194">
        <f aca="true" t="shared" si="28" ref="K194:K199">$C$11</f>
        <v>0</v>
      </c>
      <c r="L194">
        <f aca="true" t="shared" si="29" ref="L194:L199">SUM(H194-(H194*K194))</f>
        <v>42720</v>
      </c>
      <c r="M194">
        <f aca="true" t="shared" si="30" ref="M194:M199">L194*J194</f>
        <v>0</v>
      </c>
      <c r="N194">
        <f>0.87*0.285*0.525</f>
        <v>0.13017375</v>
      </c>
      <c r="O194">
        <v>20.2</v>
      </c>
      <c r="P194">
        <f aca="true" t="shared" si="31" ref="P194:P199">J194*L194</f>
        <v>0</v>
      </c>
      <c r="Q194">
        <f aca="true" t="shared" si="32" ref="Q194:Q199">J194*SUM(N194:N195)</f>
        <v>0</v>
      </c>
      <c r="R194">
        <f aca="true" t="shared" si="33" ref="R194:R199">J194*SUM(O194:O195)</f>
        <v>0</v>
      </c>
    </row>
    <row r="195" spans="2:18" ht="12.75">
      <c r="B195" t="s">
        <v>106</v>
      </c>
      <c r="D195">
        <v>2.8</v>
      </c>
      <c r="E195">
        <v>3.2</v>
      </c>
      <c r="F195" t="s">
        <v>22</v>
      </c>
      <c r="G195" t="s">
        <v>23</v>
      </c>
      <c r="H195">
        <v>43360</v>
      </c>
      <c r="J195">
        <v>0</v>
      </c>
      <c r="K195">
        <f t="shared" si="28"/>
        <v>0</v>
      </c>
      <c r="L195">
        <f t="shared" si="29"/>
        <v>43360</v>
      </c>
      <c r="M195">
        <f t="shared" si="30"/>
        <v>0</v>
      </c>
      <c r="N195">
        <f>0.87*0.285*0.525</f>
        <v>0.13017375</v>
      </c>
      <c r="O195">
        <v>22.2</v>
      </c>
      <c r="P195">
        <f t="shared" si="31"/>
        <v>0</v>
      </c>
      <c r="Q195">
        <f t="shared" si="32"/>
        <v>0</v>
      </c>
      <c r="R195">
        <f t="shared" si="33"/>
        <v>0</v>
      </c>
    </row>
    <row r="196" spans="2:18" ht="12.75">
      <c r="B196" t="s">
        <v>107</v>
      </c>
      <c r="D196">
        <v>3.6</v>
      </c>
      <c r="E196">
        <v>4</v>
      </c>
      <c r="F196" t="s">
        <v>18</v>
      </c>
      <c r="G196" t="s">
        <v>19</v>
      </c>
      <c r="H196">
        <v>44400</v>
      </c>
      <c r="J196">
        <v>0</v>
      </c>
      <c r="K196">
        <f t="shared" si="28"/>
        <v>0</v>
      </c>
      <c r="L196">
        <f t="shared" si="29"/>
        <v>44400</v>
      </c>
      <c r="M196">
        <f t="shared" si="30"/>
        <v>0</v>
      </c>
      <c r="N196">
        <f>0.87*0.285*0.525</f>
        <v>0.13017375</v>
      </c>
      <c r="O196">
        <v>22.2</v>
      </c>
      <c r="P196">
        <f t="shared" si="31"/>
        <v>0</v>
      </c>
      <c r="Q196">
        <f t="shared" si="32"/>
        <v>0</v>
      </c>
      <c r="R196">
        <f t="shared" si="33"/>
        <v>0</v>
      </c>
    </row>
    <row r="197" spans="2:18" ht="12.75">
      <c r="B197" t="s">
        <v>108</v>
      </c>
      <c r="D197">
        <v>4.5</v>
      </c>
      <c r="E197">
        <v>5</v>
      </c>
      <c r="H197">
        <v>53120</v>
      </c>
      <c r="J197">
        <v>0</v>
      </c>
      <c r="K197">
        <f t="shared" si="28"/>
        <v>0</v>
      </c>
      <c r="L197">
        <f t="shared" si="29"/>
        <v>53120</v>
      </c>
      <c r="M197">
        <f t="shared" si="30"/>
        <v>0</v>
      </c>
      <c r="N197">
        <f>1.115*0.285*0.525</f>
        <v>0.166831875</v>
      </c>
      <c r="O197">
        <v>26.8</v>
      </c>
      <c r="P197">
        <f t="shared" si="31"/>
        <v>0</v>
      </c>
      <c r="Q197">
        <f t="shared" si="32"/>
        <v>0</v>
      </c>
      <c r="R197">
        <f t="shared" si="33"/>
        <v>0</v>
      </c>
    </row>
    <row r="198" spans="2:18" ht="12.75">
      <c r="B198" t="s">
        <v>109</v>
      </c>
      <c r="D198">
        <v>5.6</v>
      </c>
      <c r="E198">
        <v>6.3</v>
      </c>
      <c r="F198" t="s">
        <v>22</v>
      </c>
      <c r="G198" t="s">
        <v>23</v>
      </c>
      <c r="H198">
        <v>54640</v>
      </c>
      <c r="J198">
        <v>0</v>
      </c>
      <c r="K198">
        <f t="shared" si="28"/>
        <v>0</v>
      </c>
      <c r="L198">
        <f t="shared" si="29"/>
        <v>54640</v>
      </c>
      <c r="M198">
        <f t="shared" si="30"/>
        <v>0</v>
      </c>
      <c r="N198">
        <f>1.115*0.285*0.525</f>
        <v>0.166831875</v>
      </c>
      <c r="O198">
        <v>26.8</v>
      </c>
      <c r="P198">
        <f t="shared" si="31"/>
        <v>0</v>
      </c>
      <c r="Q198">
        <f t="shared" si="32"/>
        <v>0</v>
      </c>
      <c r="R198">
        <f t="shared" si="33"/>
        <v>0</v>
      </c>
    </row>
    <row r="199" spans="2:18" ht="12.75">
      <c r="B199" t="s">
        <v>110</v>
      </c>
      <c r="D199">
        <v>7.1</v>
      </c>
      <c r="E199">
        <v>8</v>
      </c>
      <c r="F199" t="s">
        <v>18</v>
      </c>
      <c r="G199" t="s">
        <v>19</v>
      </c>
      <c r="H199">
        <v>55680</v>
      </c>
      <c r="J199">
        <v>0</v>
      </c>
      <c r="K199">
        <f t="shared" si="28"/>
        <v>0</v>
      </c>
      <c r="L199">
        <f t="shared" si="29"/>
        <v>55680</v>
      </c>
      <c r="M199">
        <f t="shared" si="30"/>
        <v>0</v>
      </c>
      <c r="N199">
        <f>1.335*0.285*0.525</f>
        <v>0.19974937499999998</v>
      </c>
      <c r="O199">
        <v>33</v>
      </c>
      <c r="P199">
        <f t="shared" si="31"/>
        <v>0</v>
      </c>
      <c r="Q199">
        <f t="shared" si="32"/>
        <v>0</v>
      </c>
      <c r="R199">
        <f t="shared" si="33"/>
        <v>0</v>
      </c>
    </row>
    <row r="201" ht="12.75">
      <c r="B201" t="s">
        <v>111</v>
      </c>
    </row>
    <row r="202" spans="2:18" ht="12.75">
      <c r="B202" t="s">
        <v>112</v>
      </c>
      <c r="D202">
        <v>8</v>
      </c>
      <c r="E202">
        <v>9</v>
      </c>
      <c r="H202">
        <v>57040</v>
      </c>
      <c r="J202">
        <v>0</v>
      </c>
      <c r="K202">
        <f>$C$11</f>
        <v>0</v>
      </c>
      <c r="L202">
        <f>SUM(H202-(H202*K202))</f>
        <v>57040</v>
      </c>
      <c r="M202">
        <f>L202*J202</f>
        <v>0</v>
      </c>
      <c r="N202">
        <f>1.355*0.35*0.795</f>
        <v>0.37702874999999997</v>
      </c>
      <c r="O202">
        <v>46.5</v>
      </c>
      <c r="P202">
        <f>J202*L202</f>
        <v>0</v>
      </c>
      <c r="Q202">
        <f>J202*SUM(N202:N203)</f>
        <v>0</v>
      </c>
      <c r="R202">
        <f>J202*SUM(O202:O203)</f>
        <v>0</v>
      </c>
    </row>
    <row r="203" spans="2:18" ht="12.75">
      <c r="B203" t="s">
        <v>113</v>
      </c>
      <c r="D203">
        <v>9</v>
      </c>
      <c r="E203">
        <v>10</v>
      </c>
      <c r="F203" t="s">
        <v>22</v>
      </c>
      <c r="G203" t="s">
        <v>23</v>
      </c>
      <c r="H203">
        <v>61200</v>
      </c>
      <c r="J203">
        <v>0</v>
      </c>
      <c r="K203">
        <f>$C$11</f>
        <v>0</v>
      </c>
      <c r="L203">
        <f>SUM(H203-(H203*K203))</f>
        <v>61200</v>
      </c>
      <c r="M203">
        <f>L203*J203</f>
        <v>0</v>
      </c>
      <c r="N203">
        <f>1.355*0.35*0.795</f>
        <v>0.37702874999999997</v>
      </c>
      <c r="O203">
        <v>48</v>
      </c>
      <c r="P203">
        <f>J203*L203</f>
        <v>0</v>
      </c>
      <c r="Q203">
        <f>J203*SUM(N203:N204)</f>
        <v>0</v>
      </c>
      <c r="R203">
        <f>J203*SUM(O203:O204)</f>
        <v>0</v>
      </c>
    </row>
    <row r="204" spans="2:18" ht="12.75">
      <c r="B204" t="s">
        <v>114</v>
      </c>
      <c r="D204">
        <v>11.2</v>
      </c>
      <c r="E204">
        <v>12.5</v>
      </c>
      <c r="H204">
        <v>66720</v>
      </c>
      <c r="J204">
        <v>0</v>
      </c>
      <c r="K204">
        <f>$C$11</f>
        <v>0</v>
      </c>
      <c r="L204">
        <f>SUM(H204-(H204*K204))</f>
        <v>66720</v>
      </c>
      <c r="M204">
        <f>L204*J204</f>
        <v>0</v>
      </c>
      <c r="N204">
        <f>1.355*0.35*0.795</f>
        <v>0.37702874999999997</v>
      </c>
      <c r="O204">
        <v>48</v>
      </c>
      <c r="P204">
        <f>J204*L204</f>
        <v>0</v>
      </c>
      <c r="Q204">
        <f>J204*SUM(N204:N205)</f>
        <v>0</v>
      </c>
      <c r="R204">
        <f>J204*SUM(O204:O205)</f>
        <v>0</v>
      </c>
    </row>
    <row r="205" spans="2:18" ht="12.75">
      <c r="B205" t="s">
        <v>115</v>
      </c>
      <c r="D205">
        <v>14</v>
      </c>
      <c r="E205">
        <v>15.5</v>
      </c>
      <c r="F205" t="s">
        <v>22</v>
      </c>
      <c r="G205" t="s">
        <v>23</v>
      </c>
      <c r="H205">
        <v>68080</v>
      </c>
      <c r="J205">
        <v>0</v>
      </c>
      <c r="K205">
        <f>$C$11</f>
        <v>0</v>
      </c>
      <c r="L205">
        <f>SUM(H205-(H205*K205))</f>
        <v>68080</v>
      </c>
      <c r="M205">
        <f>L205*J205</f>
        <v>0</v>
      </c>
      <c r="N205">
        <f>1.355*0.35*0.92</f>
        <v>0.43631</v>
      </c>
      <c r="O205">
        <v>58</v>
      </c>
      <c r="P205">
        <f>J205*L205</f>
        <v>0</v>
      </c>
      <c r="Q205">
        <f>J205*SUM(N205:N206)</f>
        <v>0</v>
      </c>
      <c r="R205">
        <f>J205*SUM(O205:O206)</f>
        <v>0</v>
      </c>
    </row>
    <row r="207" ht="12.75">
      <c r="B207" t="s">
        <v>116</v>
      </c>
    </row>
    <row r="208" spans="2:18" ht="12.75">
      <c r="B208" t="s">
        <v>117</v>
      </c>
      <c r="D208">
        <v>7.1</v>
      </c>
      <c r="E208">
        <v>8</v>
      </c>
      <c r="F208" t="s">
        <v>18</v>
      </c>
      <c r="G208" t="s">
        <v>19</v>
      </c>
      <c r="H208">
        <v>64400</v>
      </c>
      <c r="J208">
        <v>0</v>
      </c>
      <c r="K208">
        <f aca="true" t="shared" si="34" ref="K208:K219">$C$11</f>
        <v>0</v>
      </c>
      <c r="L208">
        <f aca="true" t="shared" si="35" ref="L208:L219">SUM(H208-(H208*K208))</f>
        <v>64400</v>
      </c>
      <c r="M208">
        <f aca="true" t="shared" si="36" ref="M208:M219">L208*J208</f>
        <v>0</v>
      </c>
      <c r="N208">
        <v>0.3683328</v>
      </c>
      <c r="O208">
        <v>50</v>
      </c>
      <c r="P208">
        <f aca="true" t="shared" si="37" ref="P208:P219">J208*L208</f>
        <v>0</v>
      </c>
      <c r="Q208">
        <f aca="true" t="shared" si="38" ref="Q208:Q217">J208*SUM(N208:N209)</f>
        <v>0</v>
      </c>
      <c r="R208">
        <f aca="true" t="shared" si="39" ref="R208:R217">J208*SUM(O208:O209)</f>
        <v>0</v>
      </c>
    </row>
    <row r="209" spans="2:18" ht="12.75">
      <c r="B209" t="s">
        <v>118</v>
      </c>
      <c r="D209">
        <v>8</v>
      </c>
      <c r="E209">
        <v>9</v>
      </c>
      <c r="H209">
        <v>66080</v>
      </c>
      <c r="J209">
        <v>0</v>
      </c>
      <c r="K209">
        <f t="shared" si="34"/>
        <v>0</v>
      </c>
      <c r="L209">
        <f t="shared" si="35"/>
        <v>66080</v>
      </c>
      <c r="M209">
        <f t="shared" si="36"/>
        <v>0</v>
      </c>
      <c r="N209">
        <v>0.3683328</v>
      </c>
      <c r="O209">
        <v>50</v>
      </c>
      <c r="P209">
        <f t="shared" si="37"/>
        <v>0</v>
      </c>
      <c r="Q209">
        <f t="shared" si="38"/>
        <v>0</v>
      </c>
      <c r="R209">
        <f t="shared" si="39"/>
        <v>0</v>
      </c>
    </row>
    <row r="210" spans="2:18" ht="12.75">
      <c r="B210" t="s">
        <v>119</v>
      </c>
      <c r="D210">
        <v>9</v>
      </c>
      <c r="E210">
        <v>10</v>
      </c>
      <c r="F210" t="s">
        <v>22</v>
      </c>
      <c r="G210" t="s">
        <v>23</v>
      </c>
      <c r="H210">
        <v>70480</v>
      </c>
      <c r="J210">
        <v>0</v>
      </c>
      <c r="K210">
        <f t="shared" si="34"/>
        <v>0</v>
      </c>
      <c r="L210">
        <f t="shared" si="35"/>
        <v>70480</v>
      </c>
      <c r="M210">
        <f t="shared" si="36"/>
        <v>0</v>
      </c>
      <c r="N210">
        <v>0.3683328</v>
      </c>
      <c r="O210">
        <v>52.4</v>
      </c>
      <c r="P210">
        <f t="shared" si="37"/>
        <v>0</v>
      </c>
      <c r="Q210">
        <f t="shared" si="38"/>
        <v>0</v>
      </c>
      <c r="R210">
        <f t="shared" si="39"/>
        <v>0</v>
      </c>
    </row>
    <row r="211" spans="2:18" ht="12.75">
      <c r="B211" t="s">
        <v>120</v>
      </c>
      <c r="D211">
        <v>11.2</v>
      </c>
      <c r="E211">
        <v>12.5</v>
      </c>
      <c r="F211" t="s">
        <v>18</v>
      </c>
      <c r="G211" t="s">
        <v>19</v>
      </c>
      <c r="H211">
        <v>76640</v>
      </c>
      <c r="J211">
        <v>0</v>
      </c>
      <c r="K211">
        <f t="shared" si="34"/>
        <v>0</v>
      </c>
      <c r="L211">
        <f t="shared" si="35"/>
        <v>76640</v>
      </c>
      <c r="M211">
        <f t="shared" si="36"/>
        <v>0</v>
      </c>
      <c r="N211">
        <v>0.3683328</v>
      </c>
      <c r="O211">
        <v>56</v>
      </c>
      <c r="P211">
        <f t="shared" si="37"/>
        <v>0</v>
      </c>
      <c r="Q211">
        <f t="shared" si="38"/>
        <v>0</v>
      </c>
      <c r="R211">
        <f t="shared" si="39"/>
        <v>0</v>
      </c>
    </row>
    <row r="212" spans="2:18" ht="12.75">
      <c r="B212" t="s">
        <v>121</v>
      </c>
      <c r="D212">
        <v>14</v>
      </c>
      <c r="E212">
        <v>16</v>
      </c>
      <c r="H212">
        <v>92960</v>
      </c>
      <c r="J212">
        <v>0</v>
      </c>
      <c r="K212">
        <f t="shared" si="34"/>
        <v>0</v>
      </c>
      <c r="L212">
        <f t="shared" si="35"/>
        <v>92960</v>
      </c>
      <c r="M212">
        <f t="shared" si="36"/>
        <v>0</v>
      </c>
      <c r="N212">
        <v>0.4962816</v>
      </c>
      <c r="O212">
        <v>70</v>
      </c>
      <c r="P212">
        <f t="shared" si="37"/>
        <v>0</v>
      </c>
      <c r="Q212">
        <f t="shared" si="38"/>
        <v>0</v>
      </c>
      <c r="R212">
        <f t="shared" si="39"/>
        <v>0</v>
      </c>
    </row>
    <row r="213" spans="2:18" ht="12.75">
      <c r="B213" t="s">
        <v>122</v>
      </c>
      <c r="D213">
        <v>16</v>
      </c>
      <c r="E213">
        <v>18</v>
      </c>
      <c r="F213" t="s">
        <v>22</v>
      </c>
      <c r="G213" t="s">
        <v>23</v>
      </c>
      <c r="H213">
        <v>96880</v>
      </c>
      <c r="J213">
        <v>0</v>
      </c>
      <c r="K213">
        <f t="shared" si="34"/>
        <v>0</v>
      </c>
      <c r="L213">
        <f t="shared" si="35"/>
        <v>96880</v>
      </c>
      <c r="M213">
        <f t="shared" si="36"/>
        <v>0</v>
      </c>
      <c r="N213">
        <v>0.4962816</v>
      </c>
      <c r="O213">
        <v>77.5</v>
      </c>
      <c r="P213">
        <f t="shared" si="37"/>
        <v>0</v>
      </c>
      <c r="Q213">
        <f t="shared" si="38"/>
        <v>0</v>
      </c>
      <c r="R213">
        <f t="shared" si="39"/>
        <v>0</v>
      </c>
    </row>
    <row r="214" spans="2:18" ht="12.75">
      <c r="B214" t="s">
        <v>123</v>
      </c>
      <c r="D214">
        <v>20</v>
      </c>
      <c r="E214">
        <v>22.5</v>
      </c>
      <c r="H214">
        <v>118160</v>
      </c>
      <c r="J214">
        <v>0</v>
      </c>
      <c r="K214">
        <f t="shared" si="34"/>
        <v>0</v>
      </c>
      <c r="L214">
        <f t="shared" si="35"/>
        <v>118160</v>
      </c>
      <c r="M214">
        <f t="shared" si="36"/>
        <v>0</v>
      </c>
      <c r="N214">
        <v>0.8216505</v>
      </c>
      <c r="O214">
        <v>129</v>
      </c>
      <c r="P214">
        <f t="shared" si="37"/>
        <v>0</v>
      </c>
      <c r="Q214">
        <f t="shared" si="38"/>
        <v>0</v>
      </c>
      <c r="R214">
        <f t="shared" si="39"/>
        <v>0</v>
      </c>
    </row>
    <row r="215" spans="2:18" ht="12.75">
      <c r="B215" t="s">
        <v>124</v>
      </c>
      <c r="D215">
        <v>25</v>
      </c>
      <c r="E215">
        <v>26</v>
      </c>
      <c r="H215">
        <v>120800</v>
      </c>
      <c r="J215">
        <v>0</v>
      </c>
      <c r="K215">
        <f t="shared" si="34"/>
        <v>0</v>
      </c>
      <c r="L215">
        <f t="shared" si="35"/>
        <v>120800</v>
      </c>
      <c r="M215">
        <f t="shared" si="36"/>
        <v>0</v>
      </c>
      <c r="N215">
        <v>0.8216505</v>
      </c>
      <c r="O215">
        <v>129</v>
      </c>
      <c r="P215">
        <f t="shared" si="37"/>
        <v>0</v>
      </c>
      <c r="Q215">
        <f t="shared" si="38"/>
        <v>0</v>
      </c>
      <c r="R215">
        <f t="shared" si="39"/>
        <v>0</v>
      </c>
    </row>
    <row r="216" spans="2:18" ht="12.75">
      <c r="B216" t="s">
        <v>125</v>
      </c>
      <c r="D216">
        <v>28</v>
      </c>
      <c r="E216">
        <v>31.5</v>
      </c>
      <c r="F216" t="s">
        <v>22</v>
      </c>
      <c r="G216" t="s">
        <v>23</v>
      </c>
      <c r="H216">
        <v>123680</v>
      </c>
      <c r="J216">
        <v>0</v>
      </c>
      <c r="K216">
        <f t="shared" si="34"/>
        <v>0</v>
      </c>
      <c r="L216">
        <f t="shared" si="35"/>
        <v>123680</v>
      </c>
      <c r="M216">
        <f t="shared" si="36"/>
        <v>0</v>
      </c>
      <c r="N216">
        <v>0.8216505</v>
      </c>
      <c r="O216">
        <v>129</v>
      </c>
      <c r="P216">
        <f t="shared" si="37"/>
        <v>0</v>
      </c>
      <c r="Q216">
        <f t="shared" si="38"/>
        <v>0</v>
      </c>
      <c r="R216">
        <f t="shared" si="39"/>
        <v>0</v>
      </c>
    </row>
    <row r="217" spans="2:18" ht="12.75">
      <c r="B217" t="s">
        <v>126</v>
      </c>
      <c r="D217">
        <v>40</v>
      </c>
      <c r="E217">
        <v>45</v>
      </c>
      <c r="H217">
        <v>262160</v>
      </c>
      <c r="J217">
        <v>0</v>
      </c>
      <c r="K217">
        <f t="shared" si="34"/>
        <v>0</v>
      </c>
      <c r="L217">
        <f t="shared" si="35"/>
        <v>262160</v>
      </c>
      <c r="M217">
        <f t="shared" si="36"/>
        <v>0</v>
      </c>
      <c r="N217">
        <v>1.615664</v>
      </c>
      <c r="O217">
        <v>245</v>
      </c>
      <c r="P217">
        <f t="shared" si="37"/>
        <v>0</v>
      </c>
      <c r="Q217">
        <f t="shared" si="38"/>
        <v>0</v>
      </c>
      <c r="R217">
        <f t="shared" si="39"/>
        <v>0</v>
      </c>
    </row>
    <row r="218" spans="2:18" ht="12.75">
      <c r="B218" t="s">
        <v>127</v>
      </c>
      <c r="D218">
        <v>45</v>
      </c>
      <c r="E218">
        <v>50</v>
      </c>
      <c r="F218" t="s">
        <v>22</v>
      </c>
      <c r="G218" t="s">
        <v>23</v>
      </c>
      <c r="H218">
        <v>272800</v>
      </c>
      <c r="J218">
        <v>0</v>
      </c>
      <c r="K218">
        <f t="shared" si="34"/>
        <v>0</v>
      </c>
      <c r="L218">
        <f t="shared" si="35"/>
        <v>272800</v>
      </c>
      <c r="M218">
        <f t="shared" si="36"/>
        <v>0</v>
      </c>
      <c r="N218">
        <v>1.615664</v>
      </c>
      <c r="O218">
        <v>245</v>
      </c>
      <c r="P218">
        <f t="shared" si="37"/>
        <v>0</v>
      </c>
      <c r="Q218">
        <f>J218*SUM(N218:N219)</f>
        <v>0</v>
      </c>
      <c r="R218">
        <f>J218*SUM(O218:O219)</f>
        <v>0</v>
      </c>
    </row>
    <row r="219" spans="2:18" ht="12.75">
      <c r="B219" t="s">
        <v>128</v>
      </c>
      <c r="D219">
        <v>56</v>
      </c>
      <c r="E219">
        <v>63</v>
      </c>
      <c r="F219" t="s">
        <v>22</v>
      </c>
      <c r="G219" t="s">
        <v>23</v>
      </c>
      <c r="H219">
        <v>286880</v>
      </c>
      <c r="J219">
        <v>0</v>
      </c>
      <c r="K219">
        <f t="shared" si="34"/>
        <v>0</v>
      </c>
      <c r="L219">
        <f t="shared" si="35"/>
        <v>286880</v>
      </c>
      <c r="M219">
        <f t="shared" si="36"/>
        <v>0</v>
      </c>
      <c r="N219">
        <v>1.615664</v>
      </c>
      <c r="O219">
        <v>250</v>
      </c>
      <c r="P219">
        <f t="shared" si="37"/>
        <v>0</v>
      </c>
      <c r="Q219">
        <f>J219*SUM(N219:N219)</f>
        <v>0</v>
      </c>
      <c r="R219">
        <f>J219*SUM(O219:O219)</f>
        <v>0</v>
      </c>
    </row>
    <row r="221" spans="16:18" ht="12.75">
      <c r="P221">
        <f>SUM(P20:P220)</f>
        <v>0</v>
      </c>
      <c r="Q221">
        <f>SUM(Q20:Q219)</f>
        <v>0</v>
      </c>
      <c r="R221">
        <f>SUM(R20:R219)</f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7:X80"/>
  <sheetViews>
    <sheetView workbookViewId="0" topLeftCell="A1">
      <selection activeCell="B82" sqref="B82"/>
    </sheetView>
  </sheetViews>
  <sheetFormatPr defaultColWidth="9.00390625" defaultRowHeight="12.75"/>
  <cols>
    <col min="3" max="3" width="27.75390625" style="0" customWidth="1"/>
  </cols>
  <sheetData>
    <row r="7" ht="12.75">
      <c r="B7" t="s">
        <v>929</v>
      </c>
    </row>
    <row r="9" ht="12.75">
      <c r="B9" t="s">
        <v>129</v>
      </c>
    </row>
    <row r="11" spans="2:14" ht="12.75">
      <c r="B11" t="s">
        <v>325</v>
      </c>
      <c r="C11">
        <v>0</v>
      </c>
      <c r="H11" t="s">
        <v>327</v>
      </c>
      <c r="K11">
        <f>Q80</f>
        <v>0</v>
      </c>
      <c r="L11" t="s">
        <v>328</v>
      </c>
      <c r="N11">
        <f>R80</f>
        <v>0</v>
      </c>
    </row>
    <row r="12" spans="2:3" ht="12.75">
      <c r="B12" t="s">
        <v>326</v>
      </c>
      <c r="C12">
        <f>P80</f>
        <v>0</v>
      </c>
    </row>
    <row r="15" spans="2:15" ht="12.75">
      <c r="B15" t="s">
        <v>329</v>
      </c>
      <c r="D15" t="s">
        <v>331</v>
      </c>
      <c r="F15" t="s">
        <v>332</v>
      </c>
      <c r="H15" t="s">
        <v>130</v>
      </c>
      <c r="I15" t="s">
        <v>983</v>
      </c>
      <c r="J15" t="s">
        <v>335</v>
      </c>
      <c r="K15" t="s">
        <v>600</v>
      </c>
      <c r="L15" t="s">
        <v>854</v>
      </c>
      <c r="M15" t="s">
        <v>855</v>
      </c>
      <c r="N15" t="s">
        <v>340</v>
      </c>
      <c r="O15" t="s">
        <v>341</v>
      </c>
    </row>
    <row r="16" spans="4:7" ht="12.75">
      <c r="D16" t="s">
        <v>343</v>
      </c>
      <c r="E16" t="s">
        <v>344</v>
      </c>
      <c r="F16" t="s">
        <v>984</v>
      </c>
      <c r="G16" t="s">
        <v>985</v>
      </c>
    </row>
    <row r="17" ht="12.75">
      <c r="B17" t="s">
        <v>986</v>
      </c>
    </row>
    <row r="18" ht="12.75">
      <c r="B18" t="s">
        <v>131</v>
      </c>
    </row>
    <row r="19" spans="2:4" ht="12.75">
      <c r="B19" t="s">
        <v>132</v>
      </c>
      <c r="D19" t="s">
        <v>133</v>
      </c>
    </row>
    <row r="20" spans="2:18" ht="12.75">
      <c r="B20" t="s">
        <v>134</v>
      </c>
      <c r="D20">
        <v>28</v>
      </c>
      <c r="E20">
        <v>31.5</v>
      </c>
      <c r="F20" t="s">
        <v>990</v>
      </c>
      <c r="G20" t="s">
        <v>991</v>
      </c>
      <c r="H20">
        <v>594640</v>
      </c>
      <c r="J20">
        <v>0</v>
      </c>
      <c r="K20">
        <f aca="true" t="shared" si="0" ref="K20:K26">$C$11</f>
        <v>0</v>
      </c>
      <c r="L20">
        <f aca="true" t="shared" si="1" ref="L20:L26">SUM(H20-(H20*K20))</f>
        <v>594640</v>
      </c>
      <c r="M20">
        <f aca="true" t="shared" si="2" ref="M20:M26">L20*J20</f>
        <v>0</v>
      </c>
      <c r="N20">
        <v>1.54</v>
      </c>
      <c r="O20">
        <v>230</v>
      </c>
      <c r="P20">
        <f aca="true" t="shared" si="3" ref="P20:P25">J20*L20</f>
        <v>0</v>
      </c>
      <c r="Q20">
        <f aca="true" t="shared" si="4" ref="Q20:Q25">J20*N20</f>
        <v>0</v>
      </c>
      <c r="R20">
        <f aca="true" t="shared" si="5" ref="R20:R25">J20*O20</f>
        <v>0</v>
      </c>
    </row>
    <row r="21" spans="2:18" ht="12.75">
      <c r="B21" t="s">
        <v>135</v>
      </c>
      <c r="D21">
        <v>33.5</v>
      </c>
      <c r="E21">
        <v>37.5</v>
      </c>
      <c r="H21">
        <v>673280</v>
      </c>
      <c r="J21">
        <v>0</v>
      </c>
      <c r="K21">
        <f t="shared" si="0"/>
        <v>0</v>
      </c>
      <c r="L21">
        <f t="shared" si="1"/>
        <v>673280</v>
      </c>
      <c r="M21">
        <f t="shared" si="2"/>
        <v>0</v>
      </c>
      <c r="N21">
        <v>2.155</v>
      </c>
      <c r="O21">
        <v>250</v>
      </c>
      <c r="P21">
        <f t="shared" si="3"/>
        <v>0</v>
      </c>
      <c r="Q21">
        <f t="shared" si="4"/>
        <v>0</v>
      </c>
      <c r="R21">
        <f t="shared" si="5"/>
        <v>0</v>
      </c>
    </row>
    <row r="22" spans="2:18" ht="12.75">
      <c r="B22" t="s">
        <v>136</v>
      </c>
      <c r="D22">
        <v>40</v>
      </c>
      <c r="E22">
        <v>45</v>
      </c>
      <c r="F22" t="s">
        <v>990</v>
      </c>
      <c r="G22" t="s">
        <v>999</v>
      </c>
      <c r="H22">
        <v>762640</v>
      </c>
      <c r="J22">
        <v>0</v>
      </c>
      <c r="K22">
        <f t="shared" si="0"/>
        <v>0</v>
      </c>
      <c r="L22">
        <f t="shared" si="1"/>
        <v>762640</v>
      </c>
      <c r="M22">
        <f t="shared" si="2"/>
        <v>0</v>
      </c>
      <c r="N22">
        <v>2.155</v>
      </c>
      <c r="O22">
        <v>315</v>
      </c>
      <c r="P22">
        <f t="shared" si="3"/>
        <v>0</v>
      </c>
      <c r="Q22">
        <f t="shared" si="4"/>
        <v>0</v>
      </c>
      <c r="R22">
        <f t="shared" si="5"/>
        <v>0</v>
      </c>
    </row>
    <row r="23" spans="2:18" ht="12.75">
      <c r="B23" t="s">
        <v>137</v>
      </c>
      <c r="D23">
        <v>45</v>
      </c>
      <c r="E23">
        <v>50</v>
      </c>
      <c r="H23">
        <v>818560</v>
      </c>
      <c r="J23">
        <v>0</v>
      </c>
      <c r="K23">
        <f t="shared" si="0"/>
        <v>0</v>
      </c>
      <c r="L23">
        <f t="shared" si="1"/>
        <v>818560</v>
      </c>
      <c r="M23">
        <f t="shared" si="2"/>
        <v>0</v>
      </c>
      <c r="N23">
        <v>2.155</v>
      </c>
      <c r="O23">
        <v>315</v>
      </c>
      <c r="P23">
        <f t="shared" si="3"/>
        <v>0</v>
      </c>
      <c r="Q23">
        <f t="shared" si="4"/>
        <v>0</v>
      </c>
      <c r="R23">
        <f t="shared" si="5"/>
        <v>0</v>
      </c>
    </row>
    <row r="24" spans="2:18" ht="12.75">
      <c r="B24" t="s">
        <v>138</v>
      </c>
      <c r="D24">
        <v>50.4</v>
      </c>
      <c r="E24">
        <v>56.5</v>
      </c>
      <c r="F24" t="s">
        <v>990</v>
      </c>
      <c r="G24" t="s">
        <v>991</v>
      </c>
      <c r="H24">
        <v>908160</v>
      </c>
      <c r="J24">
        <v>0</v>
      </c>
      <c r="K24">
        <f t="shared" si="0"/>
        <v>0</v>
      </c>
      <c r="L24">
        <f t="shared" si="1"/>
        <v>908160</v>
      </c>
      <c r="M24">
        <f t="shared" si="2"/>
        <v>0</v>
      </c>
      <c r="N24">
        <v>2.155</v>
      </c>
      <c r="O24">
        <v>365</v>
      </c>
      <c r="P24">
        <f t="shared" si="3"/>
        <v>0</v>
      </c>
      <c r="Q24">
        <f t="shared" si="4"/>
        <v>0</v>
      </c>
      <c r="R24">
        <f t="shared" si="5"/>
        <v>0</v>
      </c>
    </row>
    <row r="25" spans="2:18" ht="12.75">
      <c r="B25" t="s">
        <v>139</v>
      </c>
      <c r="D25">
        <v>56</v>
      </c>
      <c r="E25">
        <v>63</v>
      </c>
      <c r="H25">
        <v>978320</v>
      </c>
      <c r="J25">
        <v>0</v>
      </c>
      <c r="K25">
        <f t="shared" si="0"/>
        <v>0</v>
      </c>
      <c r="L25">
        <f t="shared" si="1"/>
        <v>978320</v>
      </c>
      <c r="M25">
        <f t="shared" si="2"/>
        <v>0</v>
      </c>
      <c r="N25">
        <v>2.155</v>
      </c>
      <c r="O25">
        <v>365</v>
      </c>
      <c r="P25">
        <f t="shared" si="3"/>
        <v>0</v>
      </c>
      <c r="Q25">
        <f t="shared" si="4"/>
        <v>0</v>
      </c>
      <c r="R25">
        <f t="shared" si="5"/>
        <v>0</v>
      </c>
    </row>
    <row r="26" spans="2:15" ht="12.75">
      <c r="B26" t="s">
        <v>140</v>
      </c>
      <c r="D26">
        <v>61.5</v>
      </c>
      <c r="E26">
        <v>69</v>
      </c>
      <c r="H26">
        <v>1037760</v>
      </c>
      <c r="J26">
        <v>0</v>
      </c>
      <c r="K26">
        <f t="shared" si="0"/>
        <v>0</v>
      </c>
      <c r="L26">
        <f t="shared" si="1"/>
        <v>1037760</v>
      </c>
      <c r="M26">
        <f t="shared" si="2"/>
        <v>0</v>
      </c>
      <c r="N26">
        <v>2.155</v>
      </c>
      <c r="O26">
        <v>370</v>
      </c>
    </row>
    <row r="28" ht="12.75">
      <c r="B28" t="s">
        <v>141</v>
      </c>
    </row>
    <row r="29" ht="12.75">
      <c r="B29" t="s">
        <v>142</v>
      </c>
    </row>
    <row r="30" spans="2:24" ht="12.75">
      <c r="B30" t="s">
        <v>143</v>
      </c>
      <c r="D30">
        <v>2.2</v>
      </c>
      <c r="E30">
        <v>2.5</v>
      </c>
      <c r="F30" t="s">
        <v>18</v>
      </c>
      <c r="G30" t="s">
        <v>19</v>
      </c>
      <c r="H30">
        <v>28560</v>
      </c>
      <c r="J30">
        <v>0</v>
      </c>
      <c r="K30">
        <f aca="true" t="shared" si="6" ref="K30:K35">$C$11</f>
        <v>0</v>
      </c>
      <c r="L30">
        <f aca="true" t="shared" si="7" ref="L30:L35">SUM(H30-(H30*K30))</f>
        <v>28560</v>
      </c>
      <c r="M30">
        <f aca="true" t="shared" si="8" ref="M30:M35">L30*J30</f>
        <v>0</v>
      </c>
      <c r="N30">
        <v>0.1039</v>
      </c>
      <c r="O30">
        <v>12.5</v>
      </c>
      <c r="P30">
        <f aca="true" t="shared" si="9" ref="P30:P35">J30*L30</f>
        <v>0</v>
      </c>
      <c r="Q30">
        <f aca="true" t="shared" si="10" ref="Q30:Q35">J30*N30</f>
        <v>0</v>
      </c>
      <c r="R30">
        <f aca="true" t="shared" si="11" ref="R30:R35">J30*O30</f>
        <v>0</v>
      </c>
      <c r="T30">
        <f>(V30*W30*X30)/1000000000</f>
        <v>0.115192</v>
      </c>
      <c r="V30">
        <v>935</v>
      </c>
      <c r="W30">
        <v>385</v>
      </c>
      <c r="X30">
        <v>320</v>
      </c>
    </row>
    <row r="31" spans="2:18" ht="12.75">
      <c r="B31" t="s">
        <v>144</v>
      </c>
      <c r="D31">
        <v>2.8</v>
      </c>
      <c r="E31">
        <v>3.2</v>
      </c>
      <c r="H31">
        <v>29200</v>
      </c>
      <c r="J31">
        <v>0</v>
      </c>
      <c r="K31">
        <f t="shared" si="6"/>
        <v>0</v>
      </c>
      <c r="L31">
        <f t="shared" si="7"/>
        <v>29200</v>
      </c>
      <c r="M31">
        <f t="shared" si="8"/>
        <v>0</v>
      </c>
      <c r="N31">
        <v>0.1039</v>
      </c>
      <c r="O31">
        <v>12.5</v>
      </c>
      <c r="P31">
        <f t="shared" si="9"/>
        <v>0</v>
      </c>
      <c r="Q31">
        <f t="shared" si="10"/>
        <v>0</v>
      </c>
      <c r="R31">
        <f t="shared" si="11"/>
        <v>0</v>
      </c>
    </row>
    <row r="32" spans="2:18" ht="12.75">
      <c r="B32" t="s">
        <v>145</v>
      </c>
      <c r="D32">
        <v>3.6</v>
      </c>
      <c r="E32">
        <v>4</v>
      </c>
      <c r="F32" t="s">
        <v>22</v>
      </c>
      <c r="G32" t="s">
        <v>23</v>
      </c>
      <c r="H32">
        <v>32080</v>
      </c>
      <c r="J32">
        <v>0</v>
      </c>
      <c r="K32">
        <f t="shared" si="6"/>
        <v>0</v>
      </c>
      <c r="L32">
        <f t="shared" si="7"/>
        <v>32080</v>
      </c>
      <c r="M32">
        <f t="shared" si="8"/>
        <v>0</v>
      </c>
      <c r="N32">
        <v>0.1039</v>
      </c>
      <c r="O32">
        <v>12.5</v>
      </c>
      <c r="P32">
        <f t="shared" si="9"/>
        <v>0</v>
      </c>
      <c r="Q32">
        <f t="shared" si="10"/>
        <v>0</v>
      </c>
      <c r="R32">
        <f t="shared" si="11"/>
        <v>0</v>
      </c>
    </row>
    <row r="33" spans="2:18" ht="12.75">
      <c r="B33" t="s">
        <v>24</v>
      </c>
      <c r="D33">
        <v>4.5</v>
      </c>
      <c r="E33">
        <v>5</v>
      </c>
      <c r="H33">
        <v>36080</v>
      </c>
      <c r="J33">
        <v>0</v>
      </c>
      <c r="K33">
        <f t="shared" si="6"/>
        <v>0</v>
      </c>
      <c r="L33">
        <f t="shared" si="7"/>
        <v>36080</v>
      </c>
      <c r="M33">
        <f t="shared" si="8"/>
        <v>0</v>
      </c>
      <c r="N33">
        <v>0.2404</v>
      </c>
      <c r="O33">
        <v>15.5</v>
      </c>
      <c r="P33">
        <f t="shared" si="9"/>
        <v>0</v>
      </c>
      <c r="Q33">
        <f t="shared" si="10"/>
        <v>0</v>
      </c>
      <c r="R33">
        <f t="shared" si="11"/>
        <v>0</v>
      </c>
    </row>
    <row r="34" spans="2:18" ht="12.75">
      <c r="B34" t="s">
        <v>146</v>
      </c>
      <c r="D34">
        <v>5.6</v>
      </c>
      <c r="E34">
        <v>6.3</v>
      </c>
      <c r="F34" t="s">
        <v>26</v>
      </c>
      <c r="G34" t="s">
        <v>23</v>
      </c>
      <c r="H34">
        <v>37680</v>
      </c>
      <c r="J34">
        <v>0</v>
      </c>
      <c r="K34">
        <f t="shared" si="6"/>
        <v>0</v>
      </c>
      <c r="L34">
        <f t="shared" si="7"/>
        <v>37680</v>
      </c>
      <c r="M34">
        <f t="shared" si="8"/>
        <v>0</v>
      </c>
      <c r="N34">
        <v>0.2404</v>
      </c>
      <c r="O34">
        <v>19</v>
      </c>
      <c r="P34">
        <f t="shared" si="9"/>
        <v>0</v>
      </c>
      <c r="Q34">
        <f t="shared" si="10"/>
        <v>0</v>
      </c>
      <c r="R34">
        <f t="shared" si="11"/>
        <v>0</v>
      </c>
    </row>
    <row r="35" spans="2:18" ht="12.75">
      <c r="B35" t="s">
        <v>147</v>
      </c>
      <c r="D35">
        <v>7.1</v>
      </c>
      <c r="E35">
        <v>7.5</v>
      </c>
      <c r="F35" t="s">
        <v>26</v>
      </c>
      <c r="G35" t="s">
        <v>23</v>
      </c>
      <c r="H35">
        <v>39840</v>
      </c>
      <c r="J35">
        <v>0</v>
      </c>
      <c r="K35">
        <f t="shared" si="6"/>
        <v>0</v>
      </c>
      <c r="L35">
        <f t="shared" si="7"/>
        <v>39840</v>
      </c>
      <c r="M35">
        <f t="shared" si="8"/>
        <v>0</v>
      </c>
      <c r="N35">
        <v>0.1728</v>
      </c>
      <c r="O35">
        <v>19</v>
      </c>
      <c r="P35">
        <f t="shared" si="9"/>
        <v>0</v>
      </c>
      <c r="Q35">
        <f t="shared" si="10"/>
        <v>0</v>
      </c>
      <c r="R35">
        <f t="shared" si="11"/>
        <v>0</v>
      </c>
    </row>
    <row r="38" ht="12.75">
      <c r="B38" t="s">
        <v>148</v>
      </c>
    </row>
    <row r="39" spans="2:18" ht="12.75">
      <c r="B39" t="s">
        <v>149</v>
      </c>
      <c r="C39" t="s">
        <v>150</v>
      </c>
      <c r="D39">
        <v>2.2</v>
      </c>
      <c r="E39">
        <v>2.5</v>
      </c>
      <c r="F39" t="s">
        <v>18</v>
      </c>
      <c r="G39" t="s">
        <v>19</v>
      </c>
      <c r="H39">
        <v>53440</v>
      </c>
      <c r="J39">
        <v>0</v>
      </c>
      <c r="K39">
        <f>$C$11</f>
        <v>0</v>
      </c>
      <c r="L39">
        <f>SUM(H39-(H39*K39))</f>
        <v>53440</v>
      </c>
      <c r="M39">
        <f>L39*J39</f>
        <v>0</v>
      </c>
      <c r="N39">
        <f>0.1344</f>
        <v>0.1344</v>
      </c>
      <c r="O39">
        <v>22.5</v>
      </c>
      <c r="P39">
        <f>J39*L39</f>
        <v>0</v>
      </c>
      <c r="Q39">
        <f>J39*SUM(N39:N40)</f>
        <v>0</v>
      </c>
      <c r="R39">
        <f>J39*SUM(O39:O40)</f>
        <v>0</v>
      </c>
    </row>
    <row r="40" spans="3:15" ht="12.75">
      <c r="C40" t="s">
        <v>151</v>
      </c>
      <c r="N40">
        <v>0.061</v>
      </c>
      <c r="O40">
        <v>4.5</v>
      </c>
    </row>
    <row r="41" spans="2:18" ht="12.75">
      <c r="B41" t="s">
        <v>152</v>
      </c>
      <c r="C41" t="s">
        <v>153</v>
      </c>
      <c r="D41">
        <v>2.8</v>
      </c>
      <c r="E41">
        <v>3.2</v>
      </c>
      <c r="F41" t="s">
        <v>22</v>
      </c>
      <c r="G41" t="s">
        <v>23</v>
      </c>
      <c r="H41">
        <v>55120</v>
      </c>
      <c r="J41">
        <v>0</v>
      </c>
      <c r="K41">
        <f>$C$11</f>
        <v>0</v>
      </c>
      <c r="L41">
        <f>SUM(H41-(H41*K41))</f>
        <v>55120</v>
      </c>
      <c r="M41">
        <f>L41*J41</f>
        <v>0</v>
      </c>
      <c r="N41">
        <f>0.1344</f>
        <v>0.1344</v>
      </c>
      <c r="O41">
        <v>22.5</v>
      </c>
      <c r="P41">
        <f>J41*L41</f>
        <v>0</v>
      </c>
      <c r="Q41">
        <f>J41*SUM(N41:N42)</f>
        <v>0</v>
      </c>
      <c r="R41">
        <f>J41*SUM(O41:O42)</f>
        <v>0</v>
      </c>
    </row>
    <row r="42" spans="3:15" ht="12.75">
      <c r="C42" t="s">
        <v>151</v>
      </c>
      <c r="N42">
        <v>0.061</v>
      </c>
      <c r="O42">
        <v>4.5</v>
      </c>
    </row>
    <row r="43" spans="2:18" ht="12.75">
      <c r="B43" t="s">
        <v>154</v>
      </c>
      <c r="C43" t="s">
        <v>155</v>
      </c>
      <c r="D43">
        <v>3.6</v>
      </c>
      <c r="E43">
        <v>4</v>
      </c>
      <c r="F43" t="s">
        <v>26</v>
      </c>
      <c r="G43" t="s">
        <v>23</v>
      </c>
      <c r="H43">
        <v>55840</v>
      </c>
      <c r="J43">
        <v>0</v>
      </c>
      <c r="K43">
        <f>$C$11</f>
        <v>0</v>
      </c>
      <c r="L43">
        <f>SUM(H43-(H43*K43))</f>
        <v>55840</v>
      </c>
      <c r="M43">
        <f>L43*J43</f>
        <v>0</v>
      </c>
      <c r="N43">
        <f>0.1344</f>
        <v>0.1344</v>
      </c>
      <c r="O43">
        <v>22.5</v>
      </c>
      <c r="P43">
        <f>J43*L43</f>
        <v>0</v>
      </c>
      <c r="Q43">
        <f>J43*SUM(N43:N44)</f>
        <v>0</v>
      </c>
      <c r="R43">
        <f>J43*SUM(O43:O44)</f>
        <v>0</v>
      </c>
    </row>
    <row r="44" spans="3:15" ht="12.75">
      <c r="C44" t="s">
        <v>151</v>
      </c>
      <c r="N44">
        <v>0.061</v>
      </c>
      <c r="O44">
        <v>4.5</v>
      </c>
    </row>
    <row r="45" spans="2:18" ht="12.75">
      <c r="B45" t="s">
        <v>156</v>
      </c>
      <c r="C45" t="s">
        <v>157</v>
      </c>
      <c r="D45">
        <v>4.5</v>
      </c>
      <c r="E45">
        <v>5</v>
      </c>
      <c r="F45" t="s">
        <v>22</v>
      </c>
      <c r="G45" t="s">
        <v>23</v>
      </c>
      <c r="H45">
        <v>56080</v>
      </c>
      <c r="J45">
        <v>0</v>
      </c>
      <c r="K45">
        <f>$C$11</f>
        <v>0</v>
      </c>
      <c r="L45">
        <f>SUM(H45-(H45*K45))</f>
        <v>56080</v>
      </c>
      <c r="M45">
        <f>L45*J45</f>
        <v>0</v>
      </c>
      <c r="N45">
        <f>0.1344</f>
        <v>0.1344</v>
      </c>
      <c r="O45">
        <v>22.5</v>
      </c>
      <c r="P45">
        <f>J45*L45</f>
        <v>0</v>
      </c>
      <c r="Q45">
        <f>J45*SUM(N45:N46)</f>
        <v>0</v>
      </c>
      <c r="R45">
        <f>J45*SUM(O45:O46)</f>
        <v>0</v>
      </c>
    </row>
    <row r="46" spans="3:15" ht="12.75">
      <c r="C46" t="s">
        <v>151</v>
      </c>
      <c r="N46">
        <v>0.061</v>
      </c>
      <c r="O46">
        <v>4.5</v>
      </c>
    </row>
    <row r="47" spans="2:18" ht="12.75">
      <c r="B47" t="s">
        <v>158</v>
      </c>
      <c r="C47" t="s">
        <v>159</v>
      </c>
      <c r="D47">
        <v>5.6</v>
      </c>
      <c r="E47">
        <v>6.3</v>
      </c>
      <c r="F47" t="s">
        <v>26</v>
      </c>
      <c r="G47" t="s">
        <v>23</v>
      </c>
      <c r="H47">
        <v>58720</v>
      </c>
      <c r="J47">
        <v>0</v>
      </c>
      <c r="K47">
        <f>$C$11</f>
        <v>0</v>
      </c>
      <c r="L47">
        <f>SUM(H47-(H47*K47))</f>
        <v>58720</v>
      </c>
      <c r="M47">
        <f>L47*J47</f>
        <v>0</v>
      </c>
      <c r="N47">
        <f>0.1344</f>
        <v>0.1344</v>
      </c>
      <c r="O47">
        <v>22.5</v>
      </c>
      <c r="P47">
        <f>J47*L47</f>
        <v>0</v>
      </c>
      <c r="Q47">
        <f>J47*SUM(N47:N48)</f>
        <v>0</v>
      </c>
      <c r="R47">
        <f>J47*SUM(O47:O48)</f>
        <v>0</v>
      </c>
    </row>
    <row r="48" spans="3:15" ht="12.75">
      <c r="C48" t="s">
        <v>151</v>
      </c>
      <c r="N48">
        <v>0.061</v>
      </c>
      <c r="O48">
        <v>4.5</v>
      </c>
    </row>
    <row r="50" ht="12.75">
      <c r="B50" t="s">
        <v>160</v>
      </c>
    </row>
    <row r="51" spans="2:18" ht="12.75">
      <c r="B51" t="s">
        <v>161</v>
      </c>
      <c r="C51" t="s">
        <v>162</v>
      </c>
      <c r="D51">
        <v>2.8</v>
      </c>
      <c r="E51">
        <v>3.2</v>
      </c>
      <c r="F51" t="s">
        <v>18</v>
      </c>
      <c r="G51" t="s">
        <v>19</v>
      </c>
      <c r="H51">
        <v>60080</v>
      </c>
      <c r="J51">
        <v>0</v>
      </c>
      <c r="K51">
        <f>$C$11</f>
        <v>0</v>
      </c>
      <c r="L51">
        <f>SUM(H51-(H51*K51))</f>
        <v>60080</v>
      </c>
      <c r="M51">
        <f>L51*J51</f>
        <v>0</v>
      </c>
      <c r="N51">
        <v>0.3014</v>
      </c>
      <c r="O51">
        <v>35</v>
      </c>
      <c r="P51">
        <f>J51*L51</f>
        <v>0</v>
      </c>
      <c r="Q51">
        <f>J51*SUM(N51:N52)</f>
        <v>0</v>
      </c>
      <c r="R51">
        <f>J51*SUM(O51:O52)</f>
        <v>0</v>
      </c>
    </row>
    <row r="52" spans="3:15" ht="12.75">
      <c r="C52" t="s">
        <v>163</v>
      </c>
      <c r="N52">
        <v>0.1159</v>
      </c>
      <c r="O52">
        <v>9.5</v>
      </c>
    </row>
    <row r="53" spans="2:18" ht="12.75">
      <c r="B53" t="s">
        <v>164</v>
      </c>
      <c r="C53" t="s">
        <v>165</v>
      </c>
      <c r="D53">
        <v>3.6</v>
      </c>
      <c r="E53">
        <v>4</v>
      </c>
      <c r="F53" t="s">
        <v>22</v>
      </c>
      <c r="G53" t="s">
        <v>23</v>
      </c>
      <c r="H53">
        <v>60560</v>
      </c>
      <c r="J53">
        <v>0</v>
      </c>
      <c r="K53">
        <f>$C$11</f>
        <v>0</v>
      </c>
      <c r="L53">
        <f>SUM(H53-(H53*K53))</f>
        <v>60560</v>
      </c>
      <c r="M53">
        <f>L53*J53</f>
        <v>0</v>
      </c>
      <c r="N53">
        <v>0.3014</v>
      </c>
      <c r="O53">
        <v>35</v>
      </c>
      <c r="P53">
        <f>J53*L53</f>
        <v>0</v>
      </c>
      <c r="Q53">
        <f>J53*SUM(N53:N54)</f>
        <v>0</v>
      </c>
      <c r="R53">
        <f>J53*SUM(O53:O54)</f>
        <v>0</v>
      </c>
    </row>
    <row r="54" spans="3:15" ht="12.75">
      <c r="C54" t="s">
        <v>163</v>
      </c>
      <c r="N54">
        <v>0.1159</v>
      </c>
      <c r="O54">
        <v>9.5</v>
      </c>
    </row>
    <row r="55" spans="2:18" ht="12.75">
      <c r="B55" t="s">
        <v>166</v>
      </c>
      <c r="C55" t="s">
        <v>167</v>
      </c>
      <c r="D55">
        <v>4.5</v>
      </c>
      <c r="E55">
        <v>5</v>
      </c>
      <c r="F55" t="s">
        <v>26</v>
      </c>
      <c r="G55" t="s">
        <v>23</v>
      </c>
      <c r="H55">
        <v>67120</v>
      </c>
      <c r="J55">
        <v>0</v>
      </c>
      <c r="K55">
        <f>$C$11</f>
        <v>0</v>
      </c>
      <c r="L55">
        <f>SUM(H55-(H55*K55))</f>
        <v>67120</v>
      </c>
      <c r="M55">
        <f>L55*J55</f>
        <v>0</v>
      </c>
      <c r="N55">
        <v>0.3014</v>
      </c>
      <c r="O55">
        <v>35</v>
      </c>
      <c r="P55">
        <f>J55*L55</f>
        <v>0</v>
      </c>
      <c r="Q55">
        <f>J55*SUM(N55:N56)</f>
        <v>0</v>
      </c>
      <c r="R55">
        <f>J55*SUM(O55:O56)</f>
        <v>0</v>
      </c>
    </row>
    <row r="56" spans="3:15" ht="12.75">
      <c r="C56" t="s">
        <v>163</v>
      </c>
      <c r="N56">
        <v>0.1159</v>
      </c>
      <c r="O56">
        <v>9.5</v>
      </c>
    </row>
    <row r="57" spans="2:18" ht="12.75">
      <c r="B57" t="s">
        <v>168</v>
      </c>
      <c r="C57" t="s">
        <v>169</v>
      </c>
      <c r="D57">
        <v>5.6</v>
      </c>
      <c r="E57">
        <v>6.3</v>
      </c>
      <c r="F57" t="s">
        <v>22</v>
      </c>
      <c r="G57" t="s">
        <v>23</v>
      </c>
      <c r="H57">
        <v>68640</v>
      </c>
      <c r="J57">
        <v>0</v>
      </c>
      <c r="K57">
        <f>$C$11</f>
        <v>0</v>
      </c>
      <c r="L57">
        <f>SUM(H57-(H57*K57))</f>
        <v>68640</v>
      </c>
      <c r="M57">
        <f>L57*J57</f>
        <v>0</v>
      </c>
      <c r="N57">
        <v>0.3014</v>
      </c>
      <c r="O57">
        <v>36</v>
      </c>
      <c r="P57">
        <f>J57*L57</f>
        <v>0</v>
      </c>
      <c r="Q57">
        <f>J57*SUM(N57:N58)</f>
        <v>0</v>
      </c>
      <c r="R57">
        <f>J57*SUM(O57:O58)</f>
        <v>0</v>
      </c>
    </row>
    <row r="58" spans="3:15" ht="12.75">
      <c r="C58" t="s">
        <v>163</v>
      </c>
      <c r="N58">
        <v>0.1159</v>
      </c>
      <c r="O58">
        <v>9.5</v>
      </c>
    </row>
    <row r="59" spans="2:18" ht="12.75">
      <c r="B59" t="s">
        <v>170</v>
      </c>
      <c r="C59" t="s">
        <v>171</v>
      </c>
      <c r="D59">
        <v>7.1</v>
      </c>
      <c r="E59">
        <v>8</v>
      </c>
      <c r="F59" t="s">
        <v>26</v>
      </c>
      <c r="G59" t="s">
        <v>23</v>
      </c>
      <c r="H59">
        <v>84080</v>
      </c>
      <c r="J59">
        <v>0</v>
      </c>
      <c r="K59">
        <f>$C$11</f>
        <v>0</v>
      </c>
      <c r="L59">
        <f>SUM(H59-(H59*K59))</f>
        <v>84080</v>
      </c>
      <c r="M59">
        <f>L59*J59</f>
        <v>0</v>
      </c>
      <c r="N59">
        <v>0.3014</v>
      </c>
      <c r="O59">
        <v>36</v>
      </c>
      <c r="P59">
        <f>J59*L59</f>
        <v>0</v>
      </c>
      <c r="Q59">
        <f>J59*SUM(N59:N60)</f>
        <v>0</v>
      </c>
      <c r="R59">
        <f>J59*SUM(O59:O60)</f>
        <v>0</v>
      </c>
    </row>
    <row r="60" spans="3:15" ht="12.75">
      <c r="C60" t="s">
        <v>163</v>
      </c>
      <c r="N60">
        <v>0.1159</v>
      </c>
      <c r="O60">
        <v>9.5</v>
      </c>
    </row>
    <row r="61" spans="2:18" ht="12.75">
      <c r="B61" t="s">
        <v>172</v>
      </c>
      <c r="C61" t="s">
        <v>173</v>
      </c>
      <c r="D61">
        <v>8</v>
      </c>
      <c r="E61">
        <v>9</v>
      </c>
      <c r="F61" t="s">
        <v>18</v>
      </c>
      <c r="G61" t="s">
        <v>19</v>
      </c>
      <c r="H61">
        <v>86400</v>
      </c>
      <c r="J61">
        <v>0</v>
      </c>
      <c r="K61">
        <f>$C$11</f>
        <v>0</v>
      </c>
      <c r="L61">
        <f>SUM(H61-(H61*K61))</f>
        <v>86400</v>
      </c>
      <c r="M61">
        <f>L61*J61</f>
        <v>0</v>
      </c>
      <c r="N61">
        <v>0.3014</v>
      </c>
      <c r="O61">
        <v>37</v>
      </c>
      <c r="P61">
        <f>J61*L61</f>
        <v>0</v>
      </c>
      <c r="Q61">
        <f>J61*SUM(N61:N62)</f>
        <v>0</v>
      </c>
      <c r="R61">
        <f>J61*SUM(O61:O62)</f>
        <v>0</v>
      </c>
    </row>
    <row r="62" spans="3:15" ht="12.75">
      <c r="C62" t="s">
        <v>163</v>
      </c>
      <c r="N62">
        <v>0.1159</v>
      </c>
      <c r="O62">
        <v>9.5</v>
      </c>
    </row>
    <row r="63" spans="2:18" ht="12.75">
      <c r="B63" t="s">
        <v>174</v>
      </c>
      <c r="C63" t="s">
        <v>175</v>
      </c>
      <c r="D63">
        <v>9</v>
      </c>
      <c r="E63">
        <v>10</v>
      </c>
      <c r="F63" t="s">
        <v>22</v>
      </c>
      <c r="G63" t="s">
        <v>23</v>
      </c>
      <c r="H63">
        <v>87680</v>
      </c>
      <c r="J63">
        <v>0</v>
      </c>
      <c r="K63">
        <f>$C$11</f>
        <v>0</v>
      </c>
      <c r="L63">
        <f>SUM(H63-(H63*K63))</f>
        <v>87680</v>
      </c>
      <c r="M63">
        <f>L63*J63</f>
        <v>0</v>
      </c>
      <c r="N63">
        <v>0.3014</v>
      </c>
      <c r="O63">
        <v>37</v>
      </c>
      <c r="P63">
        <f>J63*L63</f>
        <v>0</v>
      </c>
      <c r="Q63">
        <f>J63*SUM(N63:N64)</f>
        <v>0</v>
      </c>
      <c r="R63">
        <f>J63*SUM(O63:O64)</f>
        <v>0</v>
      </c>
    </row>
    <row r="64" spans="3:15" ht="12.75">
      <c r="C64" t="s">
        <v>163</v>
      </c>
      <c r="N64">
        <v>0.1159</v>
      </c>
      <c r="O64">
        <v>9.5</v>
      </c>
    </row>
    <row r="65" spans="2:18" ht="12.75">
      <c r="B65" t="s">
        <v>176</v>
      </c>
      <c r="C65" t="s">
        <v>177</v>
      </c>
      <c r="D65">
        <v>10</v>
      </c>
      <c r="E65">
        <v>11.2</v>
      </c>
      <c r="F65" t="s">
        <v>26</v>
      </c>
      <c r="G65" t="s">
        <v>23</v>
      </c>
      <c r="H65">
        <v>98400</v>
      </c>
      <c r="J65">
        <v>0</v>
      </c>
      <c r="K65">
        <f>$C$11</f>
        <v>0</v>
      </c>
      <c r="L65">
        <f>SUM(H65-(H65*K65))</f>
        <v>98400</v>
      </c>
      <c r="M65">
        <f>L65*J65</f>
        <v>0</v>
      </c>
      <c r="N65">
        <v>0.3014</v>
      </c>
      <c r="O65">
        <v>37</v>
      </c>
      <c r="P65">
        <f>J65*L65</f>
        <v>0</v>
      </c>
      <c r="Q65">
        <f>J65*SUM(N65:N66)</f>
        <v>0</v>
      </c>
      <c r="R65">
        <f>J65*SUM(O65:O66)</f>
        <v>0</v>
      </c>
    </row>
    <row r="66" spans="3:15" ht="12.75">
      <c r="C66" t="s">
        <v>163</v>
      </c>
      <c r="N66">
        <v>0.1159</v>
      </c>
      <c r="O66">
        <v>9.5</v>
      </c>
    </row>
    <row r="67" spans="2:18" ht="12.75">
      <c r="B67" t="s">
        <v>178</v>
      </c>
      <c r="C67" t="s">
        <v>179</v>
      </c>
      <c r="D67">
        <v>11.2</v>
      </c>
      <c r="E67">
        <v>12.5</v>
      </c>
      <c r="F67" t="s">
        <v>22</v>
      </c>
      <c r="G67" t="s">
        <v>23</v>
      </c>
      <c r="H67">
        <v>101600</v>
      </c>
      <c r="J67">
        <v>0</v>
      </c>
      <c r="K67">
        <f>$C$11</f>
        <v>0</v>
      </c>
      <c r="L67">
        <f>SUM(H67-(H67*K67))</f>
        <v>101600</v>
      </c>
      <c r="M67">
        <f>L67*J67</f>
        <v>0</v>
      </c>
      <c r="N67">
        <v>0.3014</v>
      </c>
      <c r="O67">
        <v>42</v>
      </c>
      <c r="P67">
        <f>J67*L67</f>
        <v>0</v>
      </c>
      <c r="Q67">
        <f>J67*SUM(N67:N68)</f>
        <v>0</v>
      </c>
      <c r="R67">
        <f>J67*SUM(O67:O68)</f>
        <v>0</v>
      </c>
    </row>
    <row r="68" spans="3:15" ht="12.75">
      <c r="C68" t="s">
        <v>163</v>
      </c>
      <c r="N68">
        <v>0.1159</v>
      </c>
      <c r="O68">
        <v>9.5</v>
      </c>
    </row>
    <row r="69" spans="2:18" ht="12.75">
      <c r="B69" t="s">
        <v>180</v>
      </c>
      <c r="C69" t="s">
        <v>181</v>
      </c>
      <c r="D69">
        <v>14</v>
      </c>
      <c r="E69">
        <v>16</v>
      </c>
      <c r="F69" t="s">
        <v>26</v>
      </c>
      <c r="G69" t="s">
        <v>23</v>
      </c>
      <c r="H69">
        <v>103360</v>
      </c>
      <c r="J69">
        <v>0</v>
      </c>
      <c r="K69">
        <f>$C$11</f>
        <v>0</v>
      </c>
      <c r="L69">
        <f>SUM(H69-(H69*K69))</f>
        <v>103360</v>
      </c>
      <c r="M69">
        <f>L69*J69</f>
        <v>0</v>
      </c>
      <c r="N69">
        <v>0.3014</v>
      </c>
      <c r="O69">
        <v>42</v>
      </c>
      <c r="P69">
        <f>J69*L69</f>
        <v>0</v>
      </c>
      <c r="Q69">
        <f>J69*SUM(N69:N70)</f>
        <v>0</v>
      </c>
      <c r="R69">
        <f>J69*SUM(O69:O70)</f>
        <v>0</v>
      </c>
    </row>
    <row r="70" spans="3:15" ht="12.75">
      <c r="C70" t="s">
        <v>163</v>
      </c>
      <c r="N70">
        <v>0.1159</v>
      </c>
      <c r="O70">
        <v>9.5</v>
      </c>
    </row>
    <row r="72" ht="12.75">
      <c r="B72" t="s">
        <v>182</v>
      </c>
    </row>
    <row r="73" spans="2:18" ht="12.75">
      <c r="B73" t="s">
        <v>183</v>
      </c>
      <c r="D73">
        <v>2.2</v>
      </c>
      <c r="E73">
        <v>2.5</v>
      </c>
      <c r="H73">
        <v>43520</v>
      </c>
      <c r="J73">
        <v>0</v>
      </c>
      <c r="K73">
        <f aca="true" t="shared" si="12" ref="K73:K78">$C$11</f>
        <v>0</v>
      </c>
      <c r="L73">
        <f aca="true" t="shared" si="13" ref="L73:L78">SUM(H73-(H73*K73))</f>
        <v>43520</v>
      </c>
      <c r="M73">
        <f aca="true" t="shared" si="14" ref="M73:M78">L73*J73</f>
        <v>0</v>
      </c>
      <c r="N73">
        <v>0.1574</v>
      </c>
      <c r="O73">
        <v>23.5</v>
      </c>
      <c r="P73">
        <f aca="true" t="shared" si="15" ref="P73:P78">J73*L73</f>
        <v>0</v>
      </c>
      <c r="Q73">
        <f>J73*SUM(N73:N74)</f>
        <v>0</v>
      </c>
      <c r="R73">
        <f>J73*SUM(O73:O74)</f>
        <v>0</v>
      </c>
    </row>
    <row r="74" spans="2:18" ht="12.75">
      <c r="B74" t="s">
        <v>184</v>
      </c>
      <c r="D74">
        <v>2.8</v>
      </c>
      <c r="E74">
        <v>3.2</v>
      </c>
      <c r="F74" t="s">
        <v>22</v>
      </c>
      <c r="G74" t="s">
        <v>23</v>
      </c>
      <c r="H74">
        <v>44160</v>
      </c>
      <c r="J74">
        <v>0</v>
      </c>
      <c r="K74">
        <f t="shared" si="12"/>
        <v>0</v>
      </c>
      <c r="L74">
        <f t="shared" si="13"/>
        <v>44160</v>
      </c>
      <c r="M74">
        <f t="shared" si="14"/>
        <v>0</v>
      </c>
      <c r="N74">
        <v>0.1574</v>
      </c>
      <c r="O74">
        <v>23.5</v>
      </c>
      <c r="P74">
        <f t="shared" si="15"/>
        <v>0</v>
      </c>
      <c r="Q74">
        <f>J74*SUM(N74:N75)</f>
        <v>0</v>
      </c>
      <c r="R74">
        <f>J74*SUM(O74:O75)</f>
        <v>0</v>
      </c>
    </row>
    <row r="75" spans="2:18" ht="12.75">
      <c r="B75" t="s">
        <v>185</v>
      </c>
      <c r="D75">
        <v>3.6</v>
      </c>
      <c r="E75">
        <v>4</v>
      </c>
      <c r="F75" t="s">
        <v>18</v>
      </c>
      <c r="G75" t="s">
        <v>19</v>
      </c>
      <c r="H75">
        <v>47360</v>
      </c>
      <c r="J75">
        <v>0</v>
      </c>
      <c r="K75">
        <f t="shared" si="12"/>
        <v>0</v>
      </c>
      <c r="L75">
        <f t="shared" si="13"/>
        <v>47360</v>
      </c>
      <c r="M75">
        <f t="shared" si="14"/>
        <v>0</v>
      </c>
      <c r="N75">
        <v>0.1574</v>
      </c>
      <c r="O75">
        <v>24</v>
      </c>
      <c r="P75">
        <f t="shared" si="15"/>
        <v>0</v>
      </c>
      <c r="Q75">
        <f>J75*SUM(N75:N76)</f>
        <v>0</v>
      </c>
      <c r="R75">
        <f>J75*SUM(O75:O76)</f>
        <v>0</v>
      </c>
    </row>
    <row r="76" spans="2:18" ht="12.75">
      <c r="B76" t="s">
        <v>186</v>
      </c>
      <c r="D76">
        <v>4.5</v>
      </c>
      <c r="E76">
        <v>5</v>
      </c>
      <c r="H76">
        <v>54240</v>
      </c>
      <c r="J76">
        <v>0</v>
      </c>
      <c r="K76">
        <f t="shared" si="12"/>
        <v>0</v>
      </c>
      <c r="L76">
        <f t="shared" si="13"/>
        <v>54240</v>
      </c>
      <c r="M76">
        <f t="shared" si="14"/>
        <v>0</v>
      </c>
      <c r="N76">
        <v>0.2043</v>
      </c>
      <c r="O76">
        <v>31</v>
      </c>
      <c r="P76">
        <f t="shared" si="15"/>
        <v>0</v>
      </c>
      <c r="Q76">
        <f>J76*SUM(N76:N77)</f>
        <v>0</v>
      </c>
      <c r="R76">
        <f>J76*SUM(O76:O77)</f>
        <v>0</v>
      </c>
    </row>
    <row r="77" spans="2:18" ht="12.75">
      <c r="B77" t="s">
        <v>187</v>
      </c>
      <c r="D77">
        <v>5.6</v>
      </c>
      <c r="E77">
        <v>6.3</v>
      </c>
      <c r="F77" t="s">
        <v>22</v>
      </c>
      <c r="G77" t="s">
        <v>23</v>
      </c>
      <c r="H77">
        <v>55760</v>
      </c>
      <c r="J77">
        <v>0</v>
      </c>
      <c r="K77">
        <f t="shared" si="12"/>
        <v>0</v>
      </c>
      <c r="L77">
        <f t="shared" si="13"/>
        <v>55760</v>
      </c>
      <c r="M77">
        <f t="shared" si="14"/>
        <v>0</v>
      </c>
      <c r="N77">
        <v>0.2043</v>
      </c>
      <c r="O77">
        <v>31</v>
      </c>
      <c r="P77">
        <f t="shared" si="15"/>
        <v>0</v>
      </c>
      <c r="Q77">
        <f>J77*SUM(N77:N78)</f>
        <v>0</v>
      </c>
      <c r="R77">
        <f>J77*SUM(O77:O78)</f>
        <v>0</v>
      </c>
    </row>
    <row r="78" spans="2:18" ht="12.75">
      <c r="B78" t="s">
        <v>188</v>
      </c>
      <c r="D78">
        <v>7.1</v>
      </c>
      <c r="E78">
        <v>8</v>
      </c>
      <c r="F78" t="s">
        <v>18</v>
      </c>
      <c r="G78" t="s">
        <v>19</v>
      </c>
      <c r="H78">
        <v>56560</v>
      </c>
      <c r="J78">
        <v>0</v>
      </c>
      <c r="K78">
        <f t="shared" si="12"/>
        <v>0</v>
      </c>
      <c r="L78">
        <f t="shared" si="13"/>
        <v>56560</v>
      </c>
      <c r="M78">
        <f t="shared" si="14"/>
        <v>0</v>
      </c>
      <c r="N78">
        <v>0.2511</v>
      </c>
      <c r="O78">
        <v>37.5</v>
      </c>
      <c r="P78">
        <f t="shared" si="15"/>
        <v>0</v>
      </c>
      <c r="Q78">
        <f>J78*SUM(N78:N78)</f>
        <v>0</v>
      </c>
      <c r="R78">
        <f>J78*SUM(O78:O78)</f>
        <v>0</v>
      </c>
    </row>
    <row r="80" spans="16:18" ht="12.75">
      <c r="P80">
        <f>SUM(P20:P78)</f>
        <v>0</v>
      </c>
      <c r="Q80">
        <f>SUM(Q20:Q78)</f>
        <v>0</v>
      </c>
      <c r="R80">
        <f>SUM(R20:R78)</f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4:S113"/>
  <sheetViews>
    <sheetView workbookViewId="0" topLeftCell="A25">
      <selection activeCell="B29" sqref="B29"/>
    </sheetView>
  </sheetViews>
  <sheetFormatPr defaultColWidth="9.00390625" defaultRowHeight="12.75"/>
  <cols>
    <col min="2" max="2" width="28.00390625" style="0" customWidth="1"/>
    <col min="9" max="9" width="13.25390625" style="0" customWidth="1"/>
  </cols>
  <sheetData>
    <row r="4" ht="12.75">
      <c r="B4" t="s">
        <v>189</v>
      </c>
    </row>
    <row r="6" ht="12.75">
      <c r="B6" t="s">
        <v>190</v>
      </c>
    </row>
    <row r="8" spans="2:6" ht="12.75">
      <c r="B8" t="s">
        <v>325</v>
      </c>
      <c r="C8">
        <v>0</v>
      </c>
      <c r="D8" t="s">
        <v>326</v>
      </c>
      <c r="F8" t="e">
        <f>P112</f>
        <v>#REF!</v>
      </c>
    </row>
    <row r="10" ht="12.75">
      <c r="H10" t="s">
        <v>191</v>
      </c>
    </row>
    <row r="12" spans="2:13" ht="12.75">
      <c r="B12" t="s">
        <v>192</v>
      </c>
      <c r="C12" t="s">
        <v>193</v>
      </c>
      <c r="H12" t="s">
        <v>333</v>
      </c>
      <c r="I12" t="s">
        <v>194</v>
      </c>
      <c r="J12" t="s">
        <v>335</v>
      </c>
      <c r="K12" t="s">
        <v>325</v>
      </c>
      <c r="L12" t="s">
        <v>195</v>
      </c>
      <c r="M12" t="s">
        <v>196</v>
      </c>
    </row>
    <row r="13" ht="12.75">
      <c r="B13" t="s">
        <v>197</v>
      </c>
    </row>
    <row r="14" ht="12.75">
      <c r="B14" t="s">
        <v>198</v>
      </c>
    </row>
    <row r="15" ht="12.75">
      <c r="B15" t="s">
        <v>199</v>
      </c>
    </row>
    <row r="16" spans="2:18" ht="12.75">
      <c r="B16" t="s">
        <v>200</v>
      </c>
      <c r="C16" t="s">
        <v>201</v>
      </c>
      <c r="H16">
        <v>1760</v>
      </c>
      <c r="I16" t="s">
        <v>202</v>
      </c>
      <c r="J16">
        <v>0</v>
      </c>
      <c r="K16">
        <f>C8</f>
        <v>0</v>
      </c>
      <c r="L16">
        <f>SUM(H16-(H16*K16))</f>
        <v>1760</v>
      </c>
      <c r="M16">
        <f aca="true" t="shared" si="0" ref="M16:M22">J16*L16</f>
        <v>0</v>
      </c>
      <c r="P16">
        <f>J16*L16</f>
        <v>0</v>
      </c>
      <c r="Q16">
        <f>J16*N16</f>
        <v>0</v>
      </c>
      <c r="R16">
        <f>J16*O16</f>
        <v>0</v>
      </c>
    </row>
    <row r="17" spans="2:13" ht="12.75">
      <c r="B17" t="s">
        <v>203</v>
      </c>
      <c r="C17" t="s">
        <v>204</v>
      </c>
      <c r="H17">
        <v>4800</v>
      </c>
      <c r="I17" t="s">
        <v>202</v>
      </c>
      <c r="J17">
        <v>0</v>
      </c>
      <c r="K17">
        <f>C8</f>
        <v>0</v>
      </c>
      <c r="L17">
        <f aca="true" t="shared" si="1" ref="L17:L22">SUM(H17-(H17*K17))</f>
        <v>4800</v>
      </c>
      <c r="M17">
        <f t="shared" si="0"/>
        <v>0</v>
      </c>
    </row>
    <row r="18" spans="2:13" ht="12.75">
      <c r="B18" t="s">
        <v>205</v>
      </c>
      <c r="C18" t="s">
        <v>206</v>
      </c>
      <c r="H18">
        <v>480</v>
      </c>
      <c r="I18" t="s">
        <v>202</v>
      </c>
      <c r="J18">
        <v>0</v>
      </c>
      <c r="K18">
        <f>C8</f>
        <v>0</v>
      </c>
      <c r="L18">
        <f t="shared" si="1"/>
        <v>480</v>
      </c>
      <c r="M18">
        <f>J18*L18</f>
        <v>0</v>
      </c>
    </row>
    <row r="19" spans="2:18" ht="12.75">
      <c r="B19" t="s">
        <v>207</v>
      </c>
      <c r="C19" t="s">
        <v>208</v>
      </c>
      <c r="H19">
        <v>320</v>
      </c>
      <c r="I19" t="s">
        <v>202</v>
      </c>
      <c r="J19">
        <v>0</v>
      </c>
      <c r="K19">
        <f>C8</f>
        <v>0</v>
      </c>
      <c r="L19">
        <f>SUM(H19-(H19*K19))</f>
        <v>320</v>
      </c>
      <c r="M19">
        <f t="shared" si="0"/>
        <v>0</v>
      </c>
      <c r="P19">
        <f>J19*L19</f>
        <v>0</v>
      </c>
      <c r="Q19">
        <f>J19*N19</f>
        <v>0</v>
      </c>
      <c r="R19">
        <f>J19*O19</f>
        <v>0</v>
      </c>
    </row>
    <row r="20" spans="2:18" ht="12.75">
      <c r="B20" t="s">
        <v>209</v>
      </c>
      <c r="C20" t="s">
        <v>210</v>
      </c>
      <c r="H20">
        <v>320</v>
      </c>
      <c r="I20" t="s">
        <v>202</v>
      </c>
      <c r="J20">
        <v>0</v>
      </c>
      <c r="K20">
        <f>C8</f>
        <v>0</v>
      </c>
      <c r="L20">
        <f t="shared" si="1"/>
        <v>320</v>
      </c>
      <c r="M20">
        <f t="shared" si="0"/>
        <v>0</v>
      </c>
      <c r="P20">
        <f>J20*L20</f>
        <v>0</v>
      </c>
      <c r="Q20">
        <f>J20*N20</f>
        <v>0</v>
      </c>
      <c r="R20">
        <f>J20*O20</f>
        <v>0</v>
      </c>
    </row>
    <row r="21" spans="2:18" ht="12.75">
      <c r="B21" t="s">
        <v>211</v>
      </c>
      <c r="C21" t="s">
        <v>212</v>
      </c>
      <c r="H21">
        <v>640</v>
      </c>
      <c r="I21" t="s">
        <v>202</v>
      </c>
      <c r="J21">
        <v>0</v>
      </c>
      <c r="K21">
        <f>C8</f>
        <v>0</v>
      </c>
      <c r="L21">
        <f t="shared" si="1"/>
        <v>640</v>
      </c>
      <c r="M21">
        <f t="shared" si="0"/>
        <v>0</v>
      </c>
      <c r="P21">
        <f>J21*L21</f>
        <v>0</v>
      </c>
      <c r="Q21">
        <f>J21*N21</f>
        <v>0</v>
      </c>
      <c r="R21">
        <f>J21*O21</f>
        <v>0</v>
      </c>
    </row>
    <row r="22" spans="2:18" ht="12.75">
      <c r="B22" t="s">
        <v>213</v>
      </c>
      <c r="C22" t="s">
        <v>214</v>
      </c>
      <c r="H22">
        <v>320</v>
      </c>
      <c r="I22" t="s">
        <v>202</v>
      </c>
      <c r="J22">
        <v>0</v>
      </c>
      <c r="K22">
        <f>C8</f>
        <v>0</v>
      </c>
      <c r="L22">
        <f t="shared" si="1"/>
        <v>320</v>
      </c>
      <c r="M22">
        <f t="shared" si="0"/>
        <v>0</v>
      </c>
      <c r="P22">
        <f>J22*L22</f>
        <v>0</v>
      </c>
      <c r="Q22">
        <f>J22*N22</f>
        <v>0</v>
      </c>
      <c r="R22">
        <f>J22*O22</f>
        <v>0</v>
      </c>
    </row>
    <row r="23" ht="12.75">
      <c r="B23" t="s">
        <v>215</v>
      </c>
    </row>
    <row r="24" ht="12.75">
      <c r="B24" t="s">
        <v>216</v>
      </c>
    </row>
    <row r="25" spans="2:18" ht="12.75">
      <c r="B25" t="s">
        <v>217</v>
      </c>
      <c r="C25" t="s">
        <v>218</v>
      </c>
      <c r="D25" t="s">
        <v>219</v>
      </c>
      <c r="H25">
        <v>3200</v>
      </c>
      <c r="I25" t="s">
        <v>202</v>
      </c>
      <c r="J25">
        <v>0</v>
      </c>
      <c r="K25">
        <f>C8</f>
        <v>0</v>
      </c>
      <c r="L25">
        <f>SUM(H25-(H25*K25))</f>
        <v>3200</v>
      </c>
      <c r="M25">
        <f>J25*L25</f>
        <v>0</v>
      </c>
      <c r="P25">
        <f>J25*L25</f>
        <v>0</v>
      </c>
      <c r="Q25">
        <f>J25*N25</f>
        <v>0</v>
      </c>
      <c r="R25">
        <f>J25*O25</f>
        <v>0</v>
      </c>
    </row>
    <row r="26" ht="12.75">
      <c r="K26">
        <f>$C$8</f>
        <v>0</v>
      </c>
    </row>
    <row r="28" ht="12.75">
      <c r="B28" t="s">
        <v>220</v>
      </c>
    </row>
    <row r="30" spans="2:13" ht="12.75">
      <c r="B30" t="s">
        <v>192</v>
      </c>
      <c r="C30" t="s">
        <v>193</v>
      </c>
      <c r="H30" t="s">
        <v>221</v>
      </c>
      <c r="J30" t="s">
        <v>335</v>
      </c>
      <c r="K30" t="s">
        <v>325</v>
      </c>
      <c r="L30" t="s">
        <v>222</v>
      </c>
      <c r="M30" t="s">
        <v>223</v>
      </c>
    </row>
    <row r="31" spans="2:18" ht="12.75">
      <c r="B31" t="s">
        <v>224</v>
      </c>
      <c r="C31" t="s">
        <v>225</v>
      </c>
      <c r="H31">
        <v>5920</v>
      </c>
      <c r="I31" t="s">
        <v>202</v>
      </c>
      <c r="J31">
        <v>0</v>
      </c>
      <c r="K31">
        <f>C8</f>
        <v>0</v>
      </c>
      <c r="L31">
        <f aca="true" t="shared" si="2" ref="L31:L37">SUM(H31-(H31*K31))</f>
        <v>5920</v>
      </c>
      <c r="M31">
        <f aca="true" t="shared" si="3" ref="M31:M37">J31*L31</f>
        <v>0</v>
      </c>
      <c r="P31">
        <f aca="true" t="shared" si="4" ref="P31:P37">J31*L31</f>
        <v>0</v>
      </c>
      <c r="Q31">
        <f aca="true" t="shared" si="5" ref="Q31:Q37">J31*N31</f>
        <v>0</v>
      </c>
      <c r="R31">
        <f aca="true" t="shared" si="6" ref="R31:R37">J31*O31</f>
        <v>0</v>
      </c>
    </row>
    <row r="32" spans="2:18" ht="12.75">
      <c r="B32" t="s">
        <v>226</v>
      </c>
      <c r="C32" t="s">
        <v>227</v>
      </c>
      <c r="H32">
        <v>5120</v>
      </c>
      <c r="I32" t="s">
        <v>202</v>
      </c>
      <c r="J32">
        <v>0</v>
      </c>
      <c r="K32">
        <f>C8</f>
        <v>0</v>
      </c>
      <c r="L32">
        <f t="shared" si="2"/>
        <v>5120</v>
      </c>
      <c r="M32">
        <f t="shared" si="3"/>
        <v>0</v>
      </c>
      <c r="P32">
        <f t="shared" si="4"/>
        <v>0</v>
      </c>
      <c r="Q32">
        <f t="shared" si="5"/>
        <v>0</v>
      </c>
      <c r="R32">
        <f t="shared" si="6"/>
        <v>0</v>
      </c>
    </row>
    <row r="33" spans="2:18" ht="12.75">
      <c r="B33" t="s">
        <v>228</v>
      </c>
      <c r="C33" t="s">
        <v>229</v>
      </c>
      <c r="H33">
        <v>10240</v>
      </c>
      <c r="I33" t="s">
        <v>202</v>
      </c>
      <c r="J33">
        <v>0</v>
      </c>
      <c r="K33">
        <f>C8</f>
        <v>0</v>
      </c>
      <c r="L33">
        <f t="shared" si="2"/>
        <v>10240</v>
      </c>
      <c r="M33">
        <f t="shared" si="3"/>
        <v>0</v>
      </c>
      <c r="P33">
        <f t="shared" si="4"/>
        <v>0</v>
      </c>
      <c r="Q33">
        <f t="shared" si="5"/>
        <v>0</v>
      </c>
      <c r="R33">
        <f t="shared" si="6"/>
        <v>0</v>
      </c>
    </row>
    <row r="34" spans="2:18" ht="12.75">
      <c r="B34" t="s">
        <v>230</v>
      </c>
      <c r="C34" t="s">
        <v>231</v>
      </c>
      <c r="H34">
        <v>5760</v>
      </c>
      <c r="I34" t="s">
        <v>202</v>
      </c>
      <c r="J34">
        <v>0</v>
      </c>
      <c r="K34">
        <f>C8</f>
        <v>0</v>
      </c>
      <c r="L34">
        <f t="shared" si="2"/>
        <v>5760</v>
      </c>
      <c r="M34">
        <f t="shared" si="3"/>
        <v>0</v>
      </c>
      <c r="P34">
        <f t="shared" si="4"/>
        <v>0</v>
      </c>
      <c r="Q34">
        <f t="shared" si="5"/>
        <v>0</v>
      </c>
      <c r="R34">
        <f t="shared" si="6"/>
        <v>0</v>
      </c>
    </row>
    <row r="35" spans="2:18" ht="12.75">
      <c r="B35" t="s">
        <v>200</v>
      </c>
      <c r="C35" t="s">
        <v>232</v>
      </c>
      <c r="H35">
        <v>1920</v>
      </c>
      <c r="I35" t="s">
        <v>202</v>
      </c>
      <c r="J35">
        <v>0</v>
      </c>
      <c r="K35">
        <f>C8</f>
        <v>0</v>
      </c>
      <c r="L35">
        <f t="shared" si="2"/>
        <v>1920</v>
      </c>
      <c r="M35">
        <f t="shared" si="3"/>
        <v>0</v>
      </c>
      <c r="P35">
        <f t="shared" si="4"/>
        <v>0</v>
      </c>
      <c r="Q35">
        <f t="shared" si="5"/>
        <v>0</v>
      </c>
      <c r="R35">
        <f t="shared" si="6"/>
        <v>0</v>
      </c>
    </row>
    <row r="36" spans="2:18" ht="12.75">
      <c r="B36" t="s">
        <v>233</v>
      </c>
      <c r="C36" t="s">
        <v>234</v>
      </c>
      <c r="H36">
        <v>19360</v>
      </c>
      <c r="I36" t="s">
        <v>202</v>
      </c>
      <c r="J36">
        <v>0</v>
      </c>
      <c r="K36">
        <f>C8</f>
        <v>0</v>
      </c>
      <c r="L36">
        <f t="shared" si="2"/>
        <v>19360</v>
      </c>
      <c r="M36">
        <f t="shared" si="3"/>
        <v>0</v>
      </c>
      <c r="P36">
        <f t="shared" si="4"/>
        <v>0</v>
      </c>
      <c r="Q36">
        <f t="shared" si="5"/>
        <v>0</v>
      </c>
      <c r="R36">
        <f t="shared" si="6"/>
        <v>0</v>
      </c>
    </row>
    <row r="37" spans="2:18" ht="12.75">
      <c r="B37" t="s">
        <v>235</v>
      </c>
      <c r="C37" t="s">
        <v>236</v>
      </c>
      <c r="H37">
        <v>31840</v>
      </c>
      <c r="I37" t="s">
        <v>202</v>
      </c>
      <c r="J37">
        <v>0</v>
      </c>
      <c r="K37">
        <f>C8</f>
        <v>0</v>
      </c>
      <c r="L37">
        <f t="shared" si="2"/>
        <v>31840</v>
      </c>
      <c r="M37">
        <f t="shared" si="3"/>
        <v>0</v>
      </c>
      <c r="P37">
        <f t="shared" si="4"/>
        <v>0</v>
      </c>
      <c r="Q37">
        <f t="shared" si="5"/>
        <v>0</v>
      </c>
      <c r="R37">
        <f t="shared" si="6"/>
        <v>0</v>
      </c>
    </row>
    <row r="38" ht="12.75">
      <c r="B38" t="s">
        <v>237</v>
      </c>
    </row>
    <row r="39" spans="2:18" ht="12.75">
      <c r="B39" t="s">
        <v>217</v>
      </c>
      <c r="C39" t="s">
        <v>218</v>
      </c>
      <c r="D39" t="s">
        <v>238</v>
      </c>
      <c r="H39">
        <v>3200</v>
      </c>
      <c r="I39" t="s">
        <v>202</v>
      </c>
      <c r="J39">
        <v>0</v>
      </c>
      <c r="K39">
        <f>C8</f>
        <v>0</v>
      </c>
      <c r="L39">
        <f>SUM(H39-(H39*K39))</f>
        <v>3200</v>
      </c>
      <c r="M39">
        <f>J39*L39</f>
        <v>0</v>
      </c>
      <c r="P39">
        <f>J39*L39</f>
        <v>0</v>
      </c>
      <c r="Q39">
        <f>J39*N39</f>
        <v>0</v>
      </c>
      <c r="R39">
        <f>J39*O39</f>
        <v>0</v>
      </c>
    </row>
    <row r="40" ht="12.75">
      <c r="K40">
        <f>$C$8</f>
        <v>0</v>
      </c>
    </row>
    <row r="41" spans="2:18" ht="12.75">
      <c r="B41" t="s">
        <v>217</v>
      </c>
      <c r="C41" t="s">
        <v>239</v>
      </c>
      <c r="D41" t="s">
        <v>240</v>
      </c>
      <c r="H41">
        <v>4880</v>
      </c>
      <c r="I41" t="s">
        <v>202</v>
      </c>
      <c r="J41">
        <v>0</v>
      </c>
      <c r="K41">
        <f>C8</f>
        <v>0</v>
      </c>
      <c r="L41">
        <f>SUM(H41-(H41*K41))</f>
        <v>4880</v>
      </c>
      <c r="M41">
        <f>J41*L41</f>
        <v>0</v>
      </c>
      <c r="P41">
        <f>J41*L41</f>
        <v>0</v>
      </c>
      <c r="Q41">
        <f>J41*N41</f>
        <v>0</v>
      </c>
      <c r="R41">
        <f>J41*O41</f>
        <v>0</v>
      </c>
    </row>
    <row r="42" ht="12.75">
      <c r="K42">
        <f>$C$8</f>
        <v>0</v>
      </c>
    </row>
    <row r="43" spans="2:18" ht="12.75">
      <c r="B43" t="s">
        <v>217</v>
      </c>
      <c r="C43" t="s">
        <v>241</v>
      </c>
      <c r="D43" t="s">
        <v>242</v>
      </c>
      <c r="H43">
        <v>5520</v>
      </c>
      <c r="I43" t="s">
        <v>202</v>
      </c>
      <c r="J43">
        <v>0</v>
      </c>
      <c r="K43">
        <f>C8</f>
        <v>0</v>
      </c>
      <c r="L43">
        <f>SUM(H43-(H43*K43))</f>
        <v>5520</v>
      </c>
      <c r="M43">
        <f>J43*L43</f>
        <v>0</v>
      </c>
      <c r="P43">
        <f>J43*L43</f>
        <v>0</v>
      </c>
      <c r="Q43">
        <f>J43*N43</f>
        <v>0</v>
      </c>
      <c r="R43">
        <f>J43*O43</f>
        <v>0</v>
      </c>
    </row>
    <row r="44" ht="12.75">
      <c r="K44">
        <f>$C$8</f>
        <v>0</v>
      </c>
    </row>
    <row r="45" spans="2:18" ht="12.75">
      <c r="B45" t="s">
        <v>217</v>
      </c>
      <c r="C45" t="s">
        <v>241</v>
      </c>
      <c r="D45" t="s">
        <v>243</v>
      </c>
      <c r="H45">
        <v>5520</v>
      </c>
      <c r="I45" t="s">
        <v>202</v>
      </c>
      <c r="J45">
        <v>0</v>
      </c>
      <c r="K45">
        <f>C8</f>
        <v>0</v>
      </c>
      <c r="L45">
        <f>SUM(H45-(H45*K45))</f>
        <v>5520</v>
      </c>
      <c r="M45">
        <f>J45*L45</f>
        <v>0</v>
      </c>
      <c r="P45">
        <f>J45*L45</f>
        <v>0</v>
      </c>
      <c r="Q45">
        <f>J45*N45</f>
        <v>0</v>
      </c>
      <c r="R45">
        <f>J45*O45</f>
        <v>0</v>
      </c>
    </row>
    <row r="46" ht="12.75">
      <c r="K46">
        <f>$C$8</f>
        <v>0</v>
      </c>
    </row>
    <row r="47" spans="2:18" ht="12.75">
      <c r="B47" t="s">
        <v>217</v>
      </c>
      <c r="C47" t="s">
        <v>244</v>
      </c>
      <c r="D47" t="s">
        <v>245</v>
      </c>
      <c r="H47">
        <v>6160</v>
      </c>
      <c r="I47" t="s">
        <v>202</v>
      </c>
      <c r="J47">
        <v>0</v>
      </c>
      <c r="K47">
        <f>C8</f>
        <v>0</v>
      </c>
      <c r="L47">
        <f>SUM(H47-(H47*K47))</f>
        <v>6160</v>
      </c>
      <c r="M47">
        <f>J47*L47</f>
        <v>0</v>
      </c>
      <c r="P47">
        <f>J47*L47</f>
        <v>0</v>
      </c>
      <c r="Q47">
        <f>J47*N47</f>
        <v>0</v>
      </c>
      <c r="R47">
        <f>J47*O47</f>
        <v>0</v>
      </c>
    </row>
    <row r="48" ht="12.75">
      <c r="K48">
        <f>$C$8</f>
        <v>0</v>
      </c>
    </row>
    <row r="49" ht="12.75">
      <c r="B49" t="s">
        <v>191</v>
      </c>
    </row>
    <row r="51" ht="12.75">
      <c r="B51" t="s">
        <v>246</v>
      </c>
    </row>
    <row r="53" spans="2:13" ht="12.75">
      <c r="B53" t="s">
        <v>192</v>
      </c>
      <c r="C53" t="s">
        <v>193</v>
      </c>
      <c r="H53" t="s">
        <v>221</v>
      </c>
      <c r="J53" t="s">
        <v>335</v>
      </c>
      <c r="K53" t="s">
        <v>325</v>
      </c>
      <c r="L53" t="s">
        <v>222</v>
      </c>
      <c r="M53" t="s">
        <v>223</v>
      </c>
    </row>
    <row r="54" spans="2:18" ht="12.75">
      <c r="B54" t="s">
        <v>200</v>
      </c>
      <c r="C54" t="s">
        <v>247</v>
      </c>
      <c r="H54">
        <v>1760</v>
      </c>
      <c r="I54" t="s">
        <v>202</v>
      </c>
      <c r="J54">
        <v>0</v>
      </c>
      <c r="K54">
        <f>C8</f>
        <v>0</v>
      </c>
      <c r="L54">
        <f aca="true" t="shared" si="7" ref="L54:L70">SUM(H54-(H54*K54))</f>
        <v>1760</v>
      </c>
      <c r="M54">
        <f aca="true" t="shared" si="8" ref="M54:M70">J54*L54</f>
        <v>0</v>
      </c>
      <c r="P54">
        <f aca="true" t="shared" si="9" ref="P54:P70">J54*L54</f>
        <v>0</v>
      </c>
      <c r="Q54">
        <f aca="true" t="shared" si="10" ref="Q54:Q70">J54*N54</f>
        <v>0</v>
      </c>
      <c r="R54">
        <f aca="true" t="shared" si="11" ref="R54:R70">J54*O54</f>
        <v>0</v>
      </c>
    </row>
    <row r="55" spans="2:18" ht="12.75">
      <c r="B55" t="s">
        <v>248</v>
      </c>
      <c r="C55" t="s">
        <v>249</v>
      </c>
      <c r="H55">
        <v>3360</v>
      </c>
      <c r="I55" t="s">
        <v>202</v>
      </c>
      <c r="J55">
        <v>0</v>
      </c>
      <c r="K55">
        <f>C8</f>
        <v>0</v>
      </c>
      <c r="L55">
        <f t="shared" si="7"/>
        <v>3360</v>
      </c>
      <c r="M55">
        <f t="shared" si="8"/>
        <v>0</v>
      </c>
      <c r="P55">
        <f t="shared" si="9"/>
        <v>0</v>
      </c>
      <c r="Q55">
        <f t="shared" si="10"/>
        <v>0</v>
      </c>
      <c r="R55">
        <f t="shared" si="11"/>
        <v>0</v>
      </c>
    </row>
    <row r="56" spans="2:18" ht="12.75">
      <c r="B56" t="s">
        <v>250</v>
      </c>
      <c r="C56" t="s">
        <v>251</v>
      </c>
      <c r="H56">
        <v>5920</v>
      </c>
      <c r="I56" t="s">
        <v>202</v>
      </c>
      <c r="J56">
        <v>0</v>
      </c>
      <c r="K56">
        <f>C8</f>
        <v>0</v>
      </c>
      <c r="L56">
        <f t="shared" si="7"/>
        <v>5920</v>
      </c>
      <c r="M56">
        <f t="shared" si="8"/>
        <v>0</v>
      </c>
      <c r="P56">
        <f t="shared" si="9"/>
        <v>0</v>
      </c>
      <c r="Q56">
        <f t="shared" si="10"/>
        <v>0</v>
      </c>
      <c r="R56">
        <f t="shared" si="11"/>
        <v>0</v>
      </c>
    </row>
    <row r="57" spans="2:18" ht="12.75">
      <c r="B57" t="s">
        <v>252</v>
      </c>
      <c r="C57" t="s">
        <v>253</v>
      </c>
      <c r="H57">
        <v>11920</v>
      </c>
      <c r="I57" t="s">
        <v>202</v>
      </c>
      <c r="J57">
        <v>0</v>
      </c>
      <c r="K57">
        <f>C8</f>
        <v>0</v>
      </c>
      <c r="L57">
        <f t="shared" si="7"/>
        <v>11920</v>
      </c>
      <c r="M57">
        <f t="shared" si="8"/>
        <v>0</v>
      </c>
      <c r="P57">
        <f t="shared" si="9"/>
        <v>0</v>
      </c>
      <c r="Q57">
        <f t="shared" si="10"/>
        <v>0</v>
      </c>
      <c r="R57">
        <f t="shared" si="11"/>
        <v>0</v>
      </c>
    </row>
    <row r="58" spans="2:18" ht="12.75">
      <c r="B58" t="s">
        <v>228</v>
      </c>
      <c r="C58" t="s">
        <v>229</v>
      </c>
      <c r="H58">
        <v>10240</v>
      </c>
      <c r="I58" t="s">
        <v>202</v>
      </c>
      <c r="J58">
        <v>0</v>
      </c>
      <c r="K58">
        <f>C8</f>
        <v>0</v>
      </c>
      <c r="L58">
        <f t="shared" si="7"/>
        <v>10240</v>
      </c>
      <c r="M58">
        <f t="shared" si="8"/>
        <v>0</v>
      </c>
      <c r="P58">
        <f t="shared" si="9"/>
        <v>0</v>
      </c>
      <c r="Q58">
        <f t="shared" si="10"/>
        <v>0</v>
      </c>
      <c r="R58">
        <f t="shared" si="11"/>
        <v>0</v>
      </c>
    </row>
    <row r="59" spans="2:18" ht="12.75">
      <c r="B59" t="s">
        <v>230</v>
      </c>
      <c r="C59" t="s">
        <v>231</v>
      </c>
      <c r="H59">
        <v>5760</v>
      </c>
      <c r="I59" t="s">
        <v>202</v>
      </c>
      <c r="J59">
        <v>0</v>
      </c>
      <c r="K59">
        <f>C8</f>
        <v>0</v>
      </c>
      <c r="L59">
        <f t="shared" si="7"/>
        <v>5760</v>
      </c>
      <c r="M59">
        <f t="shared" si="8"/>
        <v>0</v>
      </c>
      <c r="P59">
        <f t="shared" si="9"/>
        <v>0</v>
      </c>
      <c r="Q59">
        <f t="shared" si="10"/>
        <v>0</v>
      </c>
      <c r="R59">
        <f t="shared" si="11"/>
        <v>0</v>
      </c>
    </row>
    <row r="60" spans="2:18" ht="12.75">
      <c r="B60" t="s">
        <v>254</v>
      </c>
      <c r="C60" t="s">
        <v>255</v>
      </c>
      <c r="H60">
        <v>19360</v>
      </c>
      <c r="I60" t="s">
        <v>202</v>
      </c>
      <c r="J60">
        <v>0</v>
      </c>
      <c r="K60">
        <f>C8</f>
        <v>0</v>
      </c>
      <c r="L60">
        <f t="shared" si="7"/>
        <v>19360</v>
      </c>
      <c r="M60">
        <f t="shared" si="8"/>
        <v>0</v>
      </c>
      <c r="P60">
        <f t="shared" si="9"/>
        <v>0</v>
      </c>
      <c r="Q60">
        <f t="shared" si="10"/>
        <v>0</v>
      </c>
      <c r="R60">
        <f t="shared" si="11"/>
        <v>0</v>
      </c>
    </row>
    <row r="61" spans="2:18" ht="12.75">
      <c r="B61" t="s">
        <v>235</v>
      </c>
      <c r="C61" t="s">
        <v>236</v>
      </c>
      <c r="H61">
        <v>31840</v>
      </c>
      <c r="I61" t="s">
        <v>202</v>
      </c>
      <c r="J61">
        <v>0</v>
      </c>
      <c r="K61">
        <f>C8</f>
        <v>0</v>
      </c>
      <c r="L61">
        <f t="shared" si="7"/>
        <v>31840</v>
      </c>
      <c r="M61">
        <f t="shared" si="8"/>
        <v>0</v>
      </c>
      <c r="P61">
        <f t="shared" si="9"/>
        <v>0</v>
      </c>
      <c r="Q61">
        <f t="shared" si="10"/>
        <v>0</v>
      </c>
      <c r="R61">
        <f t="shared" si="11"/>
        <v>0</v>
      </c>
    </row>
    <row r="62" spans="2:18" ht="12.75">
      <c r="B62" t="s">
        <v>256</v>
      </c>
      <c r="C62" t="s">
        <v>257</v>
      </c>
      <c r="H62">
        <v>10720</v>
      </c>
      <c r="I62" t="s">
        <v>202</v>
      </c>
      <c r="J62">
        <v>0</v>
      </c>
      <c r="K62">
        <f>C8</f>
        <v>0</v>
      </c>
      <c r="L62">
        <f t="shared" si="7"/>
        <v>10720</v>
      </c>
      <c r="M62">
        <f t="shared" si="8"/>
        <v>0</v>
      </c>
      <c r="P62">
        <f t="shared" si="9"/>
        <v>0</v>
      </c>
      <c r="Q62">
        <f t="shared" si="10"/>
        <v>0</v>
      </c>
      <c r="R62">
        <f t="shared" si="11"/>
        <v>0</v>
      </c>
    </row>
    <row r="63" spans="2:18" ht="12.75">
      <c r="B63" t="s">
        <v>258</v>
      </c>
      <c r="C63" t="s">
        <v>259</v>
      </c>
      <c r="H63">
        <v>25680</v>
      </c>
      <c r="I63" t="s">
        <v>202</v>
      </c>
      <c r="J63">
        <v>0</v>
      </c>
      <c r="K63">
        <f>C8</f>
        <v>0</v>
      </c>
      <c r="L63">
        <f t="shared" si="7"/>
        <v>25680</v>
      </c>
      <c r="M63">
        <f t="shared" si="8"/>
        <v>0</v>
      </c>
      <c r="P63">
        <f t="shared" si="9"/>
        <v>0</v>
      </c>
      <c r="Q63">
        <f t="shared" si="10"/>
        <v>0</v>
      </c>
      <c r="R63">
        <f t="shared" si="11"/>
        <v>0</v>
      </c>
    </row>
    <row r="64" spans="2:18" ht="12.75">
      <c r="B64" t="s">
        <v>260</v>
      </c>
      <c r="C64" t="s">
        <v>261</v>
      </c>
      <c r="H64">
        <v>5200</v>
      </c>
      <c r="I64" t="s">
        <v>202</v>
      </c>
      <c r="J64">
        <v>0</v>
      </c>
      <c r="K64">
        <f>C8</f>
        <v>0</v>
      </c>
      <c r="L64">
        <f t="shared" si="7"/>
        <v>5200</v>
      </c>
      <c r="M64">
        <f t="shared" si="8"/>
        <v>0</v>
      </c>
      <c r="P64">
        <f t="shared" si="9"/>
        <v>0</v>
      </c>
      <c r="Q64">
        <f t="shared" si="10"/>
        <v>0</v>
      </c>
      <c r="R64">
        <f t="shared" si="11"/>
        <v>0</v>
      </c>
    </row>
    <row r="65" spans="2:18" ht="12.75">
      <c r="B65" t="s">
        <v>262</v>
      </c>
      <c r="C65" t="s">
        <v>263</v>
      </c>
      <c r="H65">
        <v>833040</v>
      </c>
      <c r="I65" t="s">
        <v>202</v>
      </c>
      <c r="J65">
        <v>0</v>
      </c>
      <c r="K65">
        <f>C8</f>
        <v>0</v>
      </c>
      <c r="L65">
        <f t="shared" si="7"/>
        <v>833040</v>
      </c>
      <c r="M65">
        <f t="shared" si="8"/>
        <v>0</v>
      </c>
      <c r="P65">
        <f t="shared" si="9"/>
        <v>0</v>
      </c>
      <c r="Q65">
        <f t="shared" si="10"/>
        <v>0</v>
      </c>
      <c r="R65">
        <f t="shared" si="11"/>
        <v>0</v>
      </c>
    </row>
    <row r="66" spans="2:18" ht="12.75">
      <c r="B66" t="s">
        <v>264</v>
      </c>
      <c r="C66" t="s">
        <v>265</v>
      </c>
      <c r="H66">
        <v>499520</v>
      </c>
      <c r="I66" t="s">
        <v>202</v>
      </c>
      <c r="J66">
        <v>0</v>
      </c>
      <c r="K66">
        <f>C8</f>
        <v>0</v>
      </c>
      <c r="L66">
        <f t="shared" si="7"/>
        <v>499520</v>
      </c>
      <c r="M66">
        <f t="shared" si="8"/>
        <v>0</v>
      </c>
      <c r="P66">
        <f t="shared" si="9"/>
        <v>0</v>
      </c>
      <c r="Q66">
        <f t="shared" si="10"/>
        <v>0</v>
      </c>
      <c r="R66">
        <f t="shared" si="11"/>
        <v>0</v>
      </c>
    </row>
    <row r="67" spans="2:18" ht="12.75">
      <c r="B67" t="s">
        <v>266</v>
      </c>
      <c r="C67" t="s">
        <v>267</v>
      </c>
      <c r="H67">
        <v>196960</v>
      </c>
      <c r="I67" t="s">
        <v>202</v>
      </c>
      <c r="J67">
        <v>0</v>
      </c>
      <c r="K67">
        <f>C8</f>
        <v>0</v>
      </c>
      <c r="L67">
        <f t="shared" si="7"/>
        <v>196960</v>
      </c>
      <c r="M67">
        <f t="shared" si="8"/>
        <v>0</v>
      </c>
      <c r="P67">
        <f t="shared" si="9"/>
        <v>0</v>
      </c>
      <c r="Q67">
        <f t="shared" si="10"/>
        <v>0</v>
      </c>
      <c r="R67">
        <f t="shared" si="11"/>
        <v>0</v>
      </c>
    </row>
    <row r="68" spans="2:18" ht="12.75">
      <c r="B68" t="s">
        <v>268</v>
      </c>
      <c r="C68" t="s">
        <v>269</v>
      </c>
      <c r="H68">
        <v>300240</v>
      </c>
      <c r="I68" t="s">
        <v>202</v>
      </c>
      <c r="J68">
        <v>0</v>
      </c>
      <c r="K68">
        <f>C8</f>
        <v>0</v>
      </c>
      <c r="L68">
        <f t="shared" si="7"/>
        <v>300240</v>
      </c>
      <c r="M68">
        <f t="shared" si="8"/>
        <v>0</v>
      </c>
      <c r="P68">
        <f t="shared" si="9"/>
        <v>0</v>
      </c>
      <c r="Q68">
        <f t="shared" si="10"/>
        <v>0</v>
      </c>
      <c r="R68">
        <f t="shared" si="11"/>
        <v>0</v>
      </c>
    </row>
    <row r="69" spans="2:18" ht="12.75">
      <c r="B69" t="s">
        <v>270</v>
      </c>
      <c r="C69" t="s">
        <v>271</v>
      </c>
      <c r="H69">
        <v>394400</v>
      </c>
      <c r="I69" t="s">
        <v>202</v>
      </c>
      <c r="J69">
        <v>0</v>
      </c>
      <c r="K69">
        <f>C8</f>
        <v>0</v>
      </c>
      <c r="L69">
        <f t="shared" si="7"/>
        <v>394400</v>
      </c>
      <c r="M69">
        <f t="shared" si="8"/>
        <v>0</v>
      </c>
      <c r="P69">
        <f t="shared" si="9"/>
        <v>0</v>
      </c>
      <c r="Q69">
        <f t="shared" si="10"/>
        <v>0</v>
      </c>
      <c r="R69">
        <f t="shared" si="11"/>
        <v>0</v>
      </c>
    </row>
    <row r="70" spans="2:18" ht="12.75">
      <c r="B70" t="s">
        <v>272</v>
      </c>
      <c r="C70" t="s">
        <v>273</v>
      </c>
      <c r="H70">
        <v>33520</v>
      </c>
      <c r="I70" t="s">
        <v>202</v>
      </c>
      <c r="J70">
        <v>0</v>
      </c>
      <c r="K70">
        <f>C8</f>
        <v>0</v>
      </c>
      <c r="L70">
        <f t="shared" si="7"/>
        <v>33520</v>
      </c>
      <c r="M70">
        <f t="shared" si="8"/>
        <v>0</v>
      </c>
      <c r="P70">
        <f t="shared" si="9"/>
        <v>0</v>
      </c>
      <c r="Q70">
        <f t="shared" si="10"/>
        <v>0</v>
      </c>
      <c r="R70">
        <f t="shared" si="11"/>
        <v>0</v>
      </c>
    </row>
    <row r="72" ht="12.75">
      <c r="B72" t="s">
        <v>274</v>
      </c>
    </row>
    <row r="73" spans="2:18" ht="12.75">
      <c r="B73" t="s">
        <v>275</v>
      </c>
      <c r="C73" t="s">
        <v>276</v>
      </c>
      <c r="H73">
        <v>16400</v>
      </c>
      <c r="I73" t="s">
        <v>202</v>
      </c>
      <c r="J73">
        <v>0</v>
      </c>
      <c r="K73">
        <f>C8</f>
        <v>0</v>
      </c>
      <c r="L73">
        <f aca="true" t="shared" si="12" ref="L73:L94">SUM(H73-(H73*K73))</f>
        <v>16400</v>
      </c>
      <c r="M73">
        <f aca="true" t="shared" si="13" ref="M73:M94">J73*L73</f>
        <v>0</v>
      </c>
      <c r="P73">
        <f aca="true" t="shared" si="14" ref="P73:P94">J73*L73</f>
        <v>0</v>
      </c>
      <c r="Q73">
        <f aca="true" t="shared" si="15" ref="Q73:Q94">J73*N73</f>
        <v>0</v>
      </c>
      <c r="R73">
        <f aca="true" t="shared" si="16" ref="R73:R94">J73*O73</f>
        <v>0</v>
      </c>
    </row>
    <row r="74" spans="2:18" ht="12.75">
      <c r="B74" t="s">
        <v>277</v>
      </c>
      <c r="C74" t="s">
        <v>276</v>
      </c>
      <c r="H74">
        <v>32320</v>
      </c>
      <c r="I74" t="s">
        <v>202</v>
      </c>
      <c r="J74">
        <v>0</v>
      </c>
      <c r="K74">
        <f>C8</f>
        <v>0</v>
      </c>
      <c r="L74">
        <f t="shared" si="12"/>
        <v>32320</v>
      </c>
      <c r="M74">
        <f t="shared" si="13"/>
        <v>0</v>
      </c>
      <c r="P74">
        <f t="shared" si="14"/>
        <v>0</v>
      </c>
      <c r="Q74">
        <f t="shared" si="15"/>
        <v>0</v>
      </c>
      <c r="R74">
        <f t="shared" si="16"/>
        <v>0</v>
      </c>
    </row>
    <row r="75" spans="2:18" ht="12.75">
      <c r="B75" t="s">
        <v>278</v>
      </c>
      <c r="C75" t="s">
        <v>276</v>
      </c>
      <c r="H75">
        <v>55200</v>
      </c>
      <c r="I75" t="s">
        <v>202</v>
      </c>
      <c r="J75">
        <v>0</v>
      </c>
      <c r="K75">
        <f>C8</f>
        <v>0</v>
      </c>
      <c r="L75">
        <f t="shared" si="12"/>
        <v>55200</v>
      </c>
      <c r="M75">
        <f t="shared" si="13"/>
        <v>0</v>
      </c>
      <c r="P75">
        <f t="shared" si="14"/>
        <v>0</v>
      </c>
      <c r="Q75">
        <f t="shared" si="15"/>
        <v>0</v>
      </c>
      <c r="R75">
        <f t="shared" si="16"/>
        <v>0</v>
      </c>
    </row>
    <row r="76" spans="2:18" ht="12.75">
      <c r="B76" t="s">
        <v>279</v>
      </c>
      <c r="C76" t="s">
        <v>276</v>
      </c>
      <c r="H76">
        <v>16720</v>
      </c>
      <c r="I76" t="s">
        <v>202</v>
      </c>
      <c r="J76">
        <v>0</v>
      </c>
      <c r="K76">
        <f>C8</f>
        <v>0</v>
      </c>
      <c r="L76">
        <f t="shared" si="12"/>
        <v>16720</v>
      </c>
      <c r="M76">
        <f t="shared" si="13"/>
        <v>0</v>
      </c>
      <c r="P76">
        <f t="shared" si="14"/>
        <v>0</v>
      </c>
      <c r="Q76">
        <f t="shared" si="15"/>
        <v>0</v>
      </c>
      <c r="R76">
        <f t="shared" si="16"/>
        <v>0</v>
      </c>
    </row>
    <row r="77" spans="2:18" ht="12.75">
      <c r="B77" t="s">
        <v>280</v>
      </c>
      <c r="C77" t="s">
        <v>276</v>
      </c>
      <c r="H77">
        <v>39040</v>
      </c>
      <c r="I77" t="s">
        <v>202</v>
      </c>
      <c r="J77">
        <v>0</v>
      </c>
      <c r="K77">
        <f>C8</f>
        <v>0</v>
      </c>
      <c r="L77">
        <f t="shared" si="12"/>
        <v>39040</v>
      </c>
      <c r="M77">
        <f t="shared" si="13"/>
        <v>0</v>
      </c>
      <c r="P77">
        <f t="shared" si="14"/>
        <v>0</v>
      </c>
      <c r="Q77">
        <f t="shared" si="15"/>
        <v>0</v>
      </c>
      <c r="R77">
        <f t="shared" si="16"/>
        <v>0</v>
      </c>
    </row>
    <row r="78" spans="2:18" ht="12.75">
      <c r="B78" t="s">
        <v>281</v>
      </c>
      <c r="C78" t="s">
        <v>276</v>
      </c>
      <c r="H78">
        <v>61200</v>
      </c>
      <c r="I78" t="s">
        <v>202</v>
      </c>
      <c r="J78">
        <v>0</v>
      </c>
      <c r="K78">
        <f>C8</f>
        <v>0</v>
      </c>
      <c r="L78">
        <f t="shared" si="12"/>
        <v>61200</v>
      </c>
      <c r="M78">
        <f t="shared" si="13"/>
        <v>0</v>
      </c>
      <c r="P78">
        <f t="shared" si="14"/>
        <v>0</v>
      </c>
      <c r="Q78">
        <f t="shared" si="15"/>
        <v>0</v>
      </c>
      <c r="R78">
        <f t="shared" si="16"/>
        <v>0</v>
      </c>
    </row>
    <row r="79" spans="2:18" ht="12.75">
      <c r="B79" t="s">
        <v>282</v>
      </c>
      <c r="C79" t="s">
        <v>283</v>
      </c>
      <c r="H79">
        <v>6400</v>
      </c>
      <c r="I79" t="s">
        <v>202</v>
      </c>
      <c r="J79">
        <v>0</v>
      </c>
      <c r="K79">
        <f>C8</f>
        <v>0</v>
      </c>
      <c r="L79">
        <f t="shared" si="12"/>
        <v>6400</v>
      </c>
      <c r="M79">
        <f t="shared" si="13"/>
        <v>0</v>
      </c>
      <c r="P79">
        <f t="shared" si="14"/>
        <v>0</v>
      </c>
      <c r="Q79">
        <f t="shared" si="15"/>
        <v>0</v>
      </c>
      <c r="R79">
        <f t="shared" si="16"/>
        <v>0</v>
      </c>
    </row>
    <row r="80" spans="2:18" ht="12.75">
      <c r="B80" t="s">
        <v>284</v>
      </c>
      <c r="C80" t="s">
        <v>283</v>
      </c>
      <c r="H80">
        <v>7600</v>
      </c>
      <c r="I80" t="s">
        <v>202</v>
      </c>
      <c r="J80">
        <v>0</v>
      </c>
      <c r="K80">
        <f>C8</f>
        <v>0</v>
      </c>
      <c r="L80">
        <f t="shared" si="12"/>
        <v>7600</v>
      </c>
      <c r="M80">
        <f t="shared" si="13"/>
        <v>0</v>
      </c>
      <c r="P80">
        <f t="shared" si="14"/>
        <v>0</v>
      </c>
      <c r="Q80">
        <f t="shared" si="15"/>
        <v>0</v>
      </c>
      <c r="R80">
        <f t="shared" si="16"/>
        <v>0</v>
      </c>
    </row>
    <row r="81" spans="2:18" ht="12.75">
      <c r="B81" t="s">
        <v>285</v>
      </c>
      <c r="C81" t="s">
        <v>283</v>
      </c>
      <c r="H81">
        <v>12800</v>
      </c>
      <c r="I81" t="s">
        <v>202</v>
      </c>
      <c r="J81">
        <v>0</v>
      </c>
      <c r="K81">
        <f>C8</f>
        <v>0</v>
      </c>
      <c r="L81">
        <f t="shared" si="12"/>
        <v>12800</v>
      </c>
      <c r="M81">
        <f t="shared" si="13"/>
        <v>0</v>
      </c>
      <c r="P81">
        <f t="shared" si="14"/>
        <v>0</v>
      </c>
      <c r="Q81">
        <f t="shared" si="15"/>
        <v>0</v>
      </c>
      <c r="R81">
        <f t="shared" si="16"/>
        <v>0</v>
      </c>
    </row>
    <row r="82" spans="2:18" ht="12.75">
      <c r="B82" t="s">
        <v>286</v>
      </c>
      <c r="C82" t="s">
        <v>283</v>
      </c>
      <c r="H82">
        <v>20320</v>
      </c>
      <c r="I82" t="s">
        <v>202</v>
      </c>
      <c r="J82">
        <v>0</v>
      </c>
      <c r="K82">
        <f>C8</f>
        <v>0</v>
      </c>
      <c r="L82">
        <f t="shared" si="12"/>
        <v>20320</v>
      </c>
      <c r="M82">
        <f t="shared" si="13"/>
        <v>0</v>
      </c>
      <c r="P82">
        <f t="shared" si="14"/>
        <v>0</v>
      </c>
      <c r="Q82">
        <f t="shared" si="15"/>
        <v>0</v>
      </c>
      <c r="R82">
        <f t="shared" si="16"/>
        <v>0</v>
      </c>
    </row>
    <row r="83" spans="2:18" ht="12.75">
      <c r="B83" t="s">
        <v>287</v>
      </c>
      <c r="C83" t="s">
        <v>283</v>
      </c>
      <c r="H83">
        <v>21520</v>
      </c>
      <c r="I83" t="s">
        <v>202</v>
      </c>
      <c r="J83">
        <v>0</v>
      </c>
      <c r="K83">
        <f>C8</f>
        <v>0</v>
      </c>
      <c r="L83">
        <f t="shared" si="12"/>
        <v>21520</v>
      </c>
      <c r="M83">
        <f t="shared" si="13"/>
        <v>0</v>
      </c>
      <c r="P83">
        <f t="shared" si="14"/>
        <v>0</v>
      </c>
      <c r="Q83">
        <f t="shared" si="15"/>
        <v>0</v>
      </c>
      <c r="R83">
        <f t="shared" si="16"/>
        <v>0</v>
      </c>
    </row>
    <row r="84" spans="2:18" ht="12.75">
      <c r="B84" t="s">
        <v>288</v>
      </c>
      <c r="C84" t="s">
        <v>283</v>
      </c>
      <c r="H84">
        <v>6560</v>
      </c>
      <c r="I84" t="s">
        <v>202</v>
      </c>
      <c r="J84">
        <v>0</v>
      </c>
      <c r="K84">
        <f>C8</f>
        <v>0</v>
      </c>
      <c r="L84">
        <f t="shared" si="12"/>
        <v>6560</v>
      </c>
      <c r="M84">
        <f t="shared" si="13"/>
        <v>0</v>
      </c>
      <c r="P84">
        <f t="shared" si="14"/>
        <v>0</v>
      </c>
      <c r="Q84">
        <f t="shared" si="15"/>
        <v>0</v>
      </c>
      <c r="R84">
        <f t="shared" si="16"/>
        <v>0</v>
      </c>
    </row>
    <row r="85" spans="2:18" ht="12.75">
      <c r="B85" t="s">
        <v>289</v>
      </c>
      <c r="C85" t="s">
        <v>283</v>
      </c>
      <c r="H85">
        <v>7680</v>
      </c>
      <c r="I85" t="s">
        <v>202</v>
      </c>
      <c r="J85">
        <v>0</v>
      </c>
      <c r="K85">
        <f>C8</f>
        <v>0</v>
      </c>
      <c r="L85">
        <f t="shared" si="12"/>
        <v>7680</v>
      </c>
      <c r="M85">
        <f t="shared" si="13"/>
        <v>0</v>
      </c>
      <c r="P85">
        <f t="shared" si="14"/>
        <v>0</v>
      </c>
      <c r="Q85">
        <f t="shared" si="15"/>
        <v>0</v>
      </c>
      <c r="R85">
        <f t="shared" si="16"/>
        <v>0</v>
      </c>
    </row>
    <row r="86" spans="2:18" ht="12.75">
      <c r="B86" t="s">
        <v>290</v>
      </c>
      <c r="C86" t="s">
        <v>283</v>
      </c>
      <c r="H86">
        <v>11920</v>
      </c>
      <c r="I86" t="s">
        <v>202</v>
      </c>
      <c r="J86">
        <v>0</v>
      </c>
      <c r="K86">
        <f>C8</f>
        <v>0</v>
      </c>
      <c r="L86">
        <f t="shared" si="12"/>
        <v>11920</v>
      </c>
      <c r="M86">
        <f t="shared" si="13"/>
        <v>0</v>
      </c>
      <c r="P86">
        <f t="shared" si="14"/>
        <v>0</v>
      </c>
      <c r="Q86">
        <f t="shared" si="15"/>
        <v>0</v>
      </c>
      <c r="R86">
        <f t="shared" si="16"/>
        <v>0</v>
      </c>
    </row>
    <row r="87" spans="2:18" ht="12.75">
      <c r="B87" t="s">
        <v>291</v>
      </c>
      <c r="C87" t="s">
        <v>283</v>
      </c>
      <c r="H87">
        <v>20320</v>
      </c>
      <c r="I87" t="s">
        <v>202</v>
      </c>
      <c r="J87">
        <v>0</v>
      </c>
      <c r="K87">
        <f>C8</f>
        <v>0</v>
      </c>
      <c r="L87">
        <f t="shared" si="12"/>
        <v>20320</v>
      </c>
      <c r="M87">
        <f t="shared" si="13"/>
        <v>0</v>
      </c>
      <c r="P87">
        <f t="shared" si="14"/>
        <v>0</v>
      </c>
      <c r="Q87">
        <f t="shared" si="15"/>
        <v>0</v>
      </c>
      <c r="R87">
        <f t="shared" si="16"/>
        <v>0</v>
      </c>
    </row>
    <row r="88" spans="2:18" ht="12.75">
      <c r="B88" t="s">
        <v>292</v>
      </c>
      <c r="C88" t="s">
        <v>283</v>
      </c>
      <c r="H88">
        <v>24800</v>
      </c>
      <c r="I88" t="s">
        <v>202</v>
      </c>
      <c r="J88">
        <v>0</v>
      </c>
      <c r="K88">
        <f>C8</f>
        <v>0</v>
      </c>
      <c r="L88">
        <f t="shared" si="12"/>
        <v>24800</v>
      </c>
      <c r="M88">
        <f t="shared" si="13"/>
        <v>0</v>
      </c>
      <c r="P88">
        <f t="shared" si="14"/>
        <v>0</v>
      </c>
      <c r="Q88">
        <f t="shared" si="15"/>
        <v>0</v>
      </c>
      <c r="R88">
        <f t="shared" si="16"/>
        <v>0</v>
      </c>
    </row>
    <row r="89" spans="2:18" ht="12.75">
      <c r="B89" t="s">
        <v>293</v>
      </c>
      <c r="C89" t="s">
        <v>294</v>
      </c>
      <c r="H89">
        <v>5440</v>
      </c>
      <c r="I89" t="s">
        <v>202</v>
      </c>
      <c r="J89">
        <v>0</v>
      </c>
      <c r="K89" t="e">
        <f>#REF!</f>
        <v>#REF!</v>
      </c>
      <c r="L89" t="e">
        <f>SUM(H89-(H89*K89))</f>
        <v>#REF!</v>
      </c>
      <c r="M89" t="e">
        <f>J89*L89</f>
        <v>#REF!</v>
      </c>
      <c r="P89" t="e">
        <f>J89*L89</f>
        <v>#REF!</v>
      </c>
      <c r="Q89">
        <f>J89*N89</f>
        <v>0</v>
      </c>
      <c r="R89">
        <f>J89*O89</f>
        <v>0</v>
      </c>
    </row>
    <row r="90" spans="2:18" ht="12.75">
      <c r="B90" t="s">
        <v>295</v>
      </c>
      <c r="C90" t="s">
        <v>294</v>
      </c>
      <c r="H90">
        <v>7200</v>
      </c>
      <c r="I90" t="s">
        <v>202</v>
      </c>
      <c r="J90">
        <v>0</v>
      </c>
      <c r="K90" t="e">
        <f>#REF!</f>
        <v>#REF!</v>
      </c>
      <c r="L90" t="e">
        <f>SUM(H90-(H90*K90))</f>
        <v>#REF!</v>
      </c>
      <c r="M90" t="e">
        <f>J90*L90</f>
        <v>#REF!</v>
      </c>
      <c r="P90" t="e">
        <f>J90*L90</f>
        <v>#REF!</v>
      </c>
      <c r="Q90">
        <f>J90*N90</f>
        <v>0</v>
      </c>
      <c r="R90">
        <f>J90*O90</f>
        <v>0</v>
      </c>
    </row>
    <row r="91" spans="2:18" ht="12.75">
      <c r="B91" t="s">
        <v>296</v>
      </c>
      <c r="C91" t="s">
        <v>294</v>
      </c>
      <c r="H91">
        <v>14080</v>
      </c>
      <c r="I91" t="s">
        <v>202</v>
      </c>
      <c r="J91">
        <v>0</v>
      </c>
      <c r="K91" t="e">
        <f>#REF!</f>
        <v>#REF!</v>
      </c>
      <c r="L91" t="e">
        <f>SUM(H91-(H91*K91))</f>
        <v>#REF!</v>
      </c>
      <c r="M91" t="e">
        <f>J91*L91</f>
        <v>#REF!</v>
      </c>
      <c r="P91" t="e">
        <f>J91*L91</f>
        <v>#REF!</v>
      </c>
      <c r="Q91">
        <f>J91*N91</f>
        <v>0</v>
      </c>
      <c r="R91">
        <f>J91*O91</f>
        <v>0</v>
      </c>
    </row>
    <row r="92" spans="2:18" ht="12.75">
      <c r="B92" t="s">
        <v>297</v>
      </c>
      <c r="C92" t="s">
        <v>294</v>
      </c>
      <c r="H92">
        <v>19840</v>
      </c>
      <c r="I92" t="s">
        <v>202</v>
      </c>
      <c r="J92">
        <v>0</v>
      </c>
      <c r="K92" t="e">
        <f>#REF!</f>
        <v>#REF!</v>
      </c>
      <c r="L92" t="e">
        <f>SUM(H92-(H92*K92))</f>
        <v>#REF!</v>
      </c>
      <c r="M92" t="e">
        <f>J92*L92</f>
        <v>#REF!</v>
      </c>
      <c r="P92" t="e">
        <f>J92*L92</f>
        <v>#REF!</v>
      </c>
      <c r="Q92">
        <f>J92*N92</f>
        <v>0</v>
      </c>
      <c r="R92">
        <f>J92*O92</f>
        <v>0</v>
      </c>
    </row>
    <row r="93" spans="2:18" ht="12.75">
      <c r="B93" t="s">
        <v>298</v>
      </c>
      <c r="C93" t="s">
        <v>299</v>
      </c>
      <c r="H93">
        <v>58320</v>
      </c>
      <c r="I93" t="s">
        <v>202</v>
      </c>
      <c r="J93">
        <v>0</v>
      </c>
      <c r="K93" t="e">
        <f>#REF!</f>
        <v>#REF!</v>
      </c>
      <c r="L93" t="e">
        <f>SUM(H93-(H93*K93))</f>
        <v>#REF!</v>
      </c>
      <c r="M93" t="e">
        <f>J93*L93</f>
        <v>#REF!</v>
      </c>
      <c r="P93" t="e">
        <f>J93*L93</f>
        <v>#REF!</v>
      </c>
      <c r="Q93">
        <f>J93*N93</f>
        <v>0</v>
      </c>
      <c r="R93">
        <f>J93*O93</f>
        <v>0</v>
      </c>
    </row>
    <row r="94" spans="2:18" ht="12.75">
      <c r="B94" t="s">
        <v>300</v>
      </c>
      <c r="C94" t="s">
        <v>301</v>
      </c>
      <c r="H94">
        <v>23600</v>
      </c>
      <c r="I94" t="s">
        <v>202</v>
      </c>
      <c r="J94">
        <v>0</v>
      </c>
      <c r="K94">
        <f>C8</f>
        <v>0</v>
      </c>
      <c r="L94">
        <f t="shared" si="12"/>
        <v>23600</v>
      </c>
      <c r="M94">
        <f t="shared" si="13"/>
        <v>0</v>
      </c>
      <c r="P94">
        <f t="shared" si="14"/>
        <v>0</v>
      </c>
      <c r="Q94">
        <f t="shared" si="15"/>
        <v>0</v>
      </c>
      <c r="R94">
        <f t="shared" si="16"/>
        <v>0</v>
      </c>
    </row>
    <row r="95" ht="12.75">
      <c r="S95">
        <f>ROUND(I95*$S$15,-1)</f>
        <v>0</v>
      </c>
    </row>
    <row r="96" ht="12.75">
      <c r="B96" t="s">
        <v>302</v>
      </c>
    </row>
    <row r="97" spans="2:18" ht="12.75">
      <c r="B97" t="s">
        <v>303</v>
      </c>
      <c r="C97" t="s">
        <v>304</v>
      </c>
      <c r="H97">
        <v>38160</v>
      </c>
      <c r="I97" t="s">
        <v>202</v>
      </c>
      <c r="J97">
        <v>0</v>
      </c>
      <c r="K97">
        <f>C8</f>
        <v>0</v>
      </c>
      <c r="L97">
        <f aca="true" t="shared" si="17" ref="L97:L103">SUM(H97-(H97*K97))</f>
        <v>38160</v>
      </c>
      <c r="M97">
        <f aca="true" t="shared" si="18" ref="M97:M103">J97*L97</f>
        <v>0</v>
      </c>
      <c r="P97">
        <f>J97*L97</f>
        <v>0</v>
      </c>
      <c r="Q97">
        <f>J97*N97</f>
        <v>0</v>
      </c>
      <c r="R97">
        <f>J97*O97</f>
        <v>0</v>
      </c>
    </row>
    <row r="98" spans="2:18" ht="12.75">
      <c r="B98" t="s">
        <v>305</v>
      </c>
      <c r="C98" t="s">
        <v>306</v>
      </c>
      <c r="H98">
        <v>41680</v>
      </c>
      <c r="I98" t="s">
        <v>202</v>
      </c>
      <c r="J98">
        <v>0</v>
      </c>
      <c r="K98">
        <f>C8</f>
        <v>0</v>
      </c>
      <c r="L98">
        <f t="shared" si="17"/>
        <v>41680</v>
      </c>
      <c r="M98">
        <f t="shared" si="18"/>
        <v>0</v>
      </c>
      <c r="P98">
        <f>J98*L98</f>
        <v>0</v>
      </c>
      <c r="Q98">
        <f>J98*N98</f>
        <v>0</v>
      </c>
      <c r="R98">
        <f>J98*O98</f>
        <v>0</v>
      </c>
    </row>
    <row r="99" spans="2:13" ht="12.75">
      <c r="B99" t="s">
        <v>307</v>
      </c>
      <c r="C99" t="s">
        <v>308</v>
      </c>
      <c r="H99">
        <v>50480</v>
      </c>
      <c r="I99" t="s">
        <v>202</v>
      </c>
      <c r="J99">
        <v>0</v>
      </c>
      <c r="K99">
        <f>C8</f>
        <v>0</v>
      </c>
      <c r="L99">
        <f t="shared" si="17"/>
        <v>50480</v>
      </c>
      <c r="M99">
        <f t="shared" si="18"/>
        <v>0</v>
      </c>
    </row>
    <row r="100" spans="2:13" ht="12.75">
      <c r="B100" t="s">
        <v>309</v>
      </c>
      <c r="C100" t="s">
        <v>310</v>
      </c>
      <c r="H100">
        <v>40000</v>
      </c>
      <c r="I100" t="s">
        <v>202</v>
      </c>
      <c r="J100">
        <v>0</v>
      </c>
      <c r="K100" t="e">
        <f>#REF!</f>
        <v>#REF!</v>
      </c>
      <c r="L100" t="e">
        <f t="shared" si="17"/>
        <v>#REF!</v>
      </c>
      <c r="M100" t="e">
        <f t="shared" si="18"/>
        <v>#REF!</v>
      </c>
    </row>
    <row r="101" spans="2:13" ht="12.75">
      <c r="B101" t="s">
        <v>311</v>
      </c>
      <c r="C101" t="s">
        <v>312</v>
      </c>
      <c r="H101">
        <v>41760</v>
      </c>
      <c r="I101" t="s">
        <v>202</v>
      </c>
      <c r="J101">
        <v>0</v>
      </c>
      <c r="K101" t="e">
        <f>#REF!</f>
        <v>#REF!</v>
      </c>
      <c r="L101" t="e">
        <f t="shared" si="17"/>
        <v>#REF!</v>
      </c>
      <c r="M101" t="e">
        <f t="shared" si="18"/>
        <v>#REF!</v>
      </c>
    </row>
    <row r="102" spans="2:13" ht="12.75">
      <c r="B102" t="s">
        <v>313</v>
      </c>
      <c r="C102" t="s">
        <v>314</v>
      </c>
      <c r="H102">
        <v>45360</v>
      </c>
      <c r="I102" t="s">
        <v>202</v>
      </c>
      <c r="J102">
        <v>0</v>
      </c>
      <c r="K102" t="e">
        <f>#REF!</f>
        <v>#REF!</v>
      </c>
      <c r="L102" t="e">
        <f t="shared" si="17"/>
        <v>#REF!</v>
      </c>
      <c r="M102" t="e">
        <f t="shared" si="18"/>
        <v>#REF!</v>
      </c>
    </row>
    <row r="103" spans="2:18" ht="12.75">
      <c r="B103" t="s">
        <v>315</v>
      </c>
      <c r="C103" t="s">
        <v>308</v>
      </c>
      <c r="H103">
        <v>55440</v>
      </c>
      <c r="I103" t="s">
        <v>202</v>
      </c>
      <c r="J103">
        <v>0</v>
      </c>
      <c r="K103" t="e">
        <f>#REF!</f>
        <v>#REF!</v>
      </c>
      <c r="L103" t="e">
        <f t="shared" si="17"/>
        <v>#REF!</v>
      </c>
      <c r="M103" t="e">
        <f t="shared" si="18"/>
        <v>#REF!</v>
      </c>
      <c r="P103">
        <f>J99*L99</f>
        <v>0</v>
      </c>
      <c r="Q103">
        <f>J99*N99</f>
        <v>0</v>
      </c>
      <c r="R103">
        <f>J99*O99</f>
        <v>0</v>
      </c>
    </row>
    <row r="105" ht="12.75">
      <c r="B105" t="s">
        <v>316</v>
      </c>
    </row>
    <row r="106" spans="2:18" ht="12.75">
      <c r="B106" t="s">
        <v>317</v>
      </c>
      <c r="C106" t="s">
        <v>318</v>
      </c>
      <c r="H106">
        <v>135840</v>
      </c>
      <c r="I106" t="s">
        <v>202</v>
      </c>
      <c r="J106">
        <v>0</v>
      </c>
      <c r="K106">
        <f>C8</f>
        <v>0</v>
      </c>
      <c r="L106">
        <f>SUM(H106-(H106*K106))</f>
        <v>135840</v>
      </c>
      <c r="M106">
        <f>J106*L106</f>
        <v>0</v>
      </c>
      <c r="P106">
        <f>J106*L106</f>
        <v>0</v>
      </c>
      <c r="Q106">
        <f>J106*N106</f>
        <v>0</v>
      </c>
      <c r="R106">
        <f>J106*O106</f>
        <v>0</v>
      </c>
    </row>
    <row r="107" spans="2:18" ht="12.75">
      <c r="B107" t="s">
        <v>319</v>
      </c>
      <c r="C107" t="s">
        <v>318</v>
      </c>
      <c r="H107">
        <v>202400</v>
      </c>
      <c r="I107" t="s">
        <v>202</v>
      </c>
      <c r="J107">
        <v>0</v>
      </c>
      <c r="K107">
        <f>C8</f>
        <v>0</v>
      </c>
      <c r="L107">
        <f>SUM(H107-(H107*K107))</f>
        <v>202400</v>
      </c>
      <c r="M107">
        <f>J107*L107</f>
        <v>0</v>
      </c>
      <c r="P107">
        <f>J107*L107</f>
        <v>0</v>
      </c>
      <c r="Q107">
        <f>J107*N107</f>
        <v>0</v>
      </c>
      <c r="R107">
        <f>J107*O107</f>
        <v>0</v>
      </c>
    </row>
    <row r="108" spans="2:18" ht="12.75">
      <c r="B108" t="s">
        <v>320</v>
      </c>
      <c r="C108" t="s">
        <v>318</v>
      </c>
      <c r="H108">
        <v>96800</v>
      </c>
      <c r="I108" t="s">
        <v>202</v>
      </c>
      <c r="J108">
        <v>0</v>
      </c>
      <c r="K108">
        <f>C8</f>
        <v>0</v>
      </c>
      <c r="L108">
        <f>SUM(H108-(H108*K108))</f>
        <v>96800</v>
      </c>
      <c r="M108">
        <f>J108*L108</f>
        <v>0</v>
      </c>
      <c r="P108">
        <f>J108*L108</f>
        <v>0</v>
      </c>
      <c r="Q108">
        <f>J108*N108</f>
        <v>0</v>
      </c>
      <c r="R108">
        <f>J108*O108</f>
        <v>0</v>
      </c>
    </row>
    <row r="109" spans="2:18" ht="12.75">
      <c r="B109" t="s">
        <v>321</v>
      </c>
      <c r="C109" t="s">
        <v>318</v>
      </c>
      <c r="H109">
        <v>147040</v>
      </c>
      <c r="I109" t="s">
        <v>202</v>
      </c>
      <c r="J109">
        <v>0</v>
      </c>
      <c r="K109">
        <f>C8</f>
        <v>0</v>
      </c>
      <c r="L109">
        <f>SUM(H109-(H109*K109))</f>
        <v>147040</v>
      </c>
      <c r="M109">
        <f>J109*L109</f>
        <v>0</v>
      </c>
      <c r="P109">
        <f>J109*L109</f>
        <v>0</v>
      </c>
      <c r="Q109">
        <f>J109*N109</f>
        <v>0</v>
      </c>
      <c r="R109">
        <f>J109*O109</f>
        <v>0</v>
      </c>
    </row>
    <row r="110" spans="2:18" ht="12.75">
      <c r="B110" t="s">
        <v>322</v>
      </c>
      <c r="C110" t="s">
        <v>318</v>
      </c>
      <c r="H110">
        <v>206320</v>
      </c>
      <c r="I110" t="s">
        <v>202</v>
      </c>
      <c r="J110">
        <v>0</v>
      </c>
      <c r="K110">
        <f>C8</f>
        <v>0</v>
      </c>
      <c r="L110">
        <f>SUM(H110-(H110*K110))</f>
        <v>206320</v>
      </c>
      <c r="M110">
        <f>J110*L110</f>
        <v>0</v>
      </c>
      <c r="P110">
        <f>J110*L110</f>
        <v>0</v>
      </c>
      <c r="Q110">
        <f>J110*N110</f>
        <v>0</v>
      </c>
      <c r="R110">
        <f>J110*O110</f>
        <v>0</v>
      </c>
    </row>
    <row r="111" ht="12.75">
      <c r="M111" t="e">
        <f>SUM(M16:O22,M31:O37,#REF!,M41:O48,#REF!,M54:O61,M62:O70,M73:O94,M97:O102,M106:O110,M25:O26)</f>
        <v>#REF!</v>
      </c>
    </row>
    <row r="112" ht="12.75">
      <c r="P112" t="e">
        <f>SUM(P16:P110)</f>
        <v>#REF!</v>
      </c>
    </row>
    <row r="113" spans="17:18" ht="12.75">
      <c r="Q113">
        <f>SUM(Q16:Q112)</f>
        <v>0</v>
      </c>
      <c r="R113">
        <f>SUM(R16:R112)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annau</cp:lastModifiedBy>
  <dcterms:created xsi:type="dcterms:W3CDTF">2022-08-24T08:04:39Z</dcterms:created>
  <dcterms:modified xsi:type="dcterms:W3CDTF">2022-08-24T08:08:11Z</dcterms:modified>
  <cp:category/>
  <cp:version/>
  <cp:contentType/>
  <cp:contentStatus/>
</cp:coreProperties>
</file>